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style7.xml" ContentType="application/vnd.ms-office.chartstyle+xml"/>
  <Override PartName="/xl/charts/colors7.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style8.xml" ContentType="application/vnd.ms-office.chartstyle+xml"/>
  <Override PartName="/xl/charts/colors8.xml" ContentType="application/vnd.ms-office.chartcolorstyle+xml"/>
  <Override PartName="/xl/charts/chart35.xml" ContentType="application/vnd.openxmlformats-officedocument.drawingml.chart+xml"/>
  <Override PartName="/xl/charts/style9.xml" ContentType="application/vnd.ms-office.chartstyle+xml"/>
  <Override PartName="/xl/charts/colors9.xml" ContentType="application/vnd.ms-office.chartcolorstyle+xml"/>
  <Override PartName="/xl/charts/chart3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37.xml" ContentType="application/vnd.openxmlformats-officedocument.drawingml.chart+xml"/>
  <Override PartName="/xl/charts/style11.xml" ContentType="application/vnd.ms-office.chartstyle+xml"/>
  <Override PartName="/xl/charts/colors11.xml" ContentType="application/vnd.ms-office.chartcolorstyle+xml"/>
  <Override PartName="/xl/charts/chart38.xml" ContentType="application/vnd.openxmlformats-officedocument.drawingml.chart+xml"/>
  <Override PartName="/xl/charts/style12.xml" ContentType="application/vnd.ms-office.chartstyle+xml"/>
  <Override PartName="/xl/charts/colors12.xml" ContentType="application/vnd.ms-office.chartcolorstyle+xml"/>
  <Override PartName="/xl/charts/chart39.xml" ContentType="application/vnd.openxmlformats-officedocument.drawingml.chart+xml"/>
  <Override PartName="/xl/charts/style13.xml" ContentType="application/vnd.ms-office.chartstyle+xml"/>
  <Override PartName="/xl/charts/colors13.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7.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drawings/drawing8.xml" ContentType="application/vnd.openxmlformats-officedocument.drawing+xml"/>
  <Override PartName="/xl/charts/chart4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8"/>
  <workbookPr codeName="ThisWorkbook"/>
  <mc:AlternateContent xmlns:mc="http://schemas.openxmlformats.org/markup-compatibility/2006">
    <mc:Choice Requires="x15">
      <x15ac:absPath xmlns:x15ac="http://schemas.microsoft.com/office/spreadsheetml/2010/11/ac" url="https://microsoft-my.sharepoint-df.com/personal/shagrim_microsoft_com/Documents/Excel/Day of Data Orcas/Final Public Backup/"/>
    </mc:Choice>
  </mc:AlternateContent>
  <xr:revisionPtr revIDLastSave="0" documentId="8_{B5983CC8-FEFE-42B9-8A53-8DBA06E078CD}" xr6:coauthVersionLast="47" xr6:coauthVersionMax="47" xr10:uidLastSave="{00000000-0000-0000-0000-000000000000}"/>
  <bookViews>
    <workbookView xWindow="-28920" yWindow="6165" windowWidth="29040" windowHeight="16440" xr2:uid="{38BFDA17-123B-45CD-84DE-69EB5AA69E33}"/>
  </bookViews>
  <sheets>
    <sheet name="Introduction" sheetId="75" r:id="rId1"/>
    <sheet name="Instructions" sheetId="72" r:id="rId2"/>
    <sheet name="1. Identify the problem" sheetId="52" r:id="rId3"/>
    <sheet name="2. Food web" sheetId="57" r:id="rId4"/>
    <sheet name="3. Toxin accumulation" sheetId="56" r:id="rId5"/>
    <sheet name="4. Sound pollution" sheetId="63" r:id="rId6"/>
    <sheet name="5. Inquiry" sheetId="74" r:id="rId7"/>
    <sheet name="Backend_P0" sheetId="66" state="hidden" r:id="rId8"/>
    <sheet name="Backend_P1" sheetId="60" state="hidden" r:id="rId9"/>
    <sheet name="Backend_P2" sheetId="59" state="hidden" r:id="rId10"/>
    <sheet name="Backend_P3" sheetId="29" state="hidden" r:id="rId11"/>
    <sheet name="Backend_Badge" sheetId="67" state="hidden" r:id="rId12"/>
    <sheet name="Certificate" sheetId="78" r:id="rId13"/>
    <sheet name="Student Journal" sheetId="70" r:id="rId14"/>
    <sheet name="Lesson Plan" sheetId="10" r:id="rId15"/>
  </sheets>
  <definedNames>
    <definedName name="NavCell_P0_1">Introduction!$A$1</definedName>
    <definedName name="NavCell_P0_2">Instructions!$A$1</definedName>
    <definedName name="NavCell_P0_3">Certificate!$A$1</definedName>
    <definedName name="NavCell_P0_4">'Student Journal'!$A$1</definedName>
    <definedName name="NavCell_P0_5">'Lesson Plan'!$A$1</definedName>
    <definedName name="NavCell_P1">'1. Identify the problem'!$A$1</definedName>
    <definedName name="NavCell_P2">'2. Food web'!$A$1</definedName>
    <definedName name="NavCell_P3">'3. Toxin accumulation'!$A$1</definedName>
    <definedName name="NavCell_P4">'4. Sound pollution'!$A$1</definedName>
    <definedName name="NavCell_P5">'5. Inquiry'!$A$1</definedName>
    <definedName name="Reflection_P1">'1. Identify the problem'!$D$34</definedName>
    <definedName name="Reflection_P2">'2. Food web'!$D$73</definedName>
    <definedName name="Reflection_P3">'3. Toxin accumulation'!$D$58</definedName>
    <definedName name="Reflection_P4">'4. Sound pollution'!$D$56</definedName>
    <definedName name="Reflection_P5_1">'5. Inquiry'!$D$11</definedName>
    <definedName name="Reflection_P5_2">'5. Inquiry'!$D$21</definedName>
    <definedName name="Reflection_P5_3">'5. Inquiry'!$D$30</definedName>
    <definedName name="Reflection_P5_4">'5. Inquiry'!$D$39</definedName>
    <definedName name="Response_2_1">'2. Food web'!$V$52</definedName>
    <definedName name="Response_2_2">'2. Food web'!$V$58</definedName>
    <definedName name="Response_2_3">'2. Food web'!$V$64</definedName>
    <definedName name="Response_3_1">'3. Toxin accumulation'!$U$37</definedName>
    <definedName name="Response_3_2">'3. Toxin accumulation'!$U$43</definedName>
    <definedName name="Response_3_3">'3. Toxin accumulation'!$U$49</definedName>
    <definedName name="Response_4_1">'4. Sound pollution'!$V$36</definedName>
    <definedName name="Response_4_2">'4. Sound pollution'!$V$41</definedName>
    <definedName name="Response_4_3">'4. Sound pollution'!$V$47</definedName>
    <definedName name="User_Name">Certificate!$D$4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7" l="1"/>
  <c r="T11" i="67"/>
  <c r="L3" i="67"/>
  <c r="L4" i="67"/>
  <c r="L5" i="67"/>
  <c r="L6" i="67"/>
  <c r="L7" i="67"/>
  <c r="L8" i="67"/>
  <c r="L9" i="67"/>
  <c r="L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C120" i="70" l="1"/>
  <c r="C106" i="70"/>
  <c r="C91" i="70"/>
  <c r="C76" i="70"/>
  <c r="C45" i="70"/>
  <c r="C61" i="70"/>
  <c r="C29" i="70"/>
  <c r="C13" i="70"/>
  <c r="E19" i="67" l="1"/>
  <c r="F19" i="67" s="1"/>
  <c r="E18" i="67"/>
  <c r="E17" i="67"/>
  <c r="E16" i="67"/>
  <c r="U22" i="56" l="1"/>
  <c r="D33" i="72" l="1"/>
  <c r="D26" i="72"/>
  <c r="AA5" i="29"/>
  <c r="AB5" i="29" s="1"/>
  <c r="AA4" i="29"/>
  <c r="AA3" i="29"/>
  <c r="AA5" i="59"/>
  <c r="AA3" i="59"/>
  <c r="AA4" i="59"/>
  <c r="D14" i="63"/>
  <c r="V60" i="57"/>
  <c r="E3" i="67"/>
  <c r="F3" i="67" s="1"/>
  <c r="F18" i="67"/>
  <c r="F17" i="67"/>
  <c r="F16" i="67"/>
  <c r="E15" i="67"/>
  <c r="E11" i="67"/>
  <c r="E7" i="67"/>
  <c r="E6" i="67"/>
  <c r="E5" i="67"/>
  <c r="E4" i="67"/>
  <c r="F15" i="67" l="1"/>
  <c r="AB3" i="29" l="1"/>
  <c r="V37" i="63" s="1"/>
  <c r="F11" i="67"/>
  <c r="F7" i="67"/>
  <c r="E10" i="67"/>
  <c r="F10" i="67" s="1"/>
  <c r="AB3" i="59"/>
  <c r="U38" i="56" s="1"/>
  <c r="AB4" i="59"/>
  <c r="U44" i="56" s="1"/>
  <c r="H18" i="60"/>
  <c r="F6" i="67" s="1"/>
  <c r="H16" i="60"/>
  <c r="I16" i="60" s="1"/>
  <c r="V53" i="57" s="1"/>
  <c r="H17" i="60"/>
  <c r="F5" i="67" s="1"/>
  <c r="I17" i="60" l="1"/>
  <c r="V59" i="57" s="1"/>
  <c r="F4" i="67"/>
  <c r="AB5" i="59"/>
  <c r="U50" i="56" s="1"/>
  <c r="E14" i="67"/>
  <c r="F14" i="67" s="1"/>
  <c r="V48" i="63"/>
  <c r="E13" i="67"/>
  <c r="F13" i="67" s="1"/>
  <c r="AB4" i="29"/>
  <c r="V42" i="63" s="1"/>
  <c r="E12" i="67"/>
  <c r="F12" i="67" s="1"/>
  <c r="I18" i="60"/>
  <c r="V65" i="57" s="1"/>
  <c r="E9" i="67"/>
  <c r="F9" i="67" s="1"/>
  <c r="E8" i="67"/>
  <c r="F8" i="67" s="1"/>
  <c r="N3" i="67" l="1"/>
  <c r="N5" i="67"/>
  <c r="O5" i="67" s="1"/>
  <c r="N21" i="67"/>
  <c r="O21" i="67" s="1"/>
  <c r="N6" i="67"/>
  <c r="O6" i="67" s="1"/>
  <c r="N22" i="67"/>
  <c r="O22" i="67" s="1"/>
  <c r="N7" i="67"/>
  <c r="O7" i="67" s="1"/>
  <c r="N31" i="67"/>
  <c r="O31" i="67" s="1"/>
  <c r="N24" i="67"/>
  <c r="O24" i="67" s="1"/>
  <c r="N27" i="67"/>
  <c r="O27" i="67" s="1"/>
  <c r="N28" i="67"/>
  <c r="O28" i="67" s="1"/>
  <c r="N33" i="67"/>
  <c r="O33" i="67" s="1"/>
  <c r="N34" i="67"/>
  <c r="O34" i="67" s="1"/>
  <c r="N19" i="67"/>
  <c r="O19" i="67" s="1"/>
  <c r="N9" i="67"/>
  <c r="O9" i="67" s="1"/>
  <c r="N25" i="67"/>
  <c r="O25" i="67" s="1"/>
  <c r="N10" i="67"/>
  <c r="O10" i="67" s="1"/>
  <c r="N26" i="67"/>
  <c r="O26" i="67" s="1"/>
  <c r="N11" i="67"/>
  <c r="O11" i="67" s="1"/>
  <c r="N8" i="67"/>
  <c r="O8" i="67" s="1"/>
  <c r="N36" i="67"/>
  <c r="O36" i="67" s="1"/>
  <c r="N35" i="67"/>
  <c r="O35" i="67" s="1"/>
  <c r="N32" i="67"/>
  <c r="O32" i="67" s="1"/>
  <c r="N20" i="67"/>
  <c r="O20" i="67" s="1"/>
  <c r="N13" i="67"/>
  <c r="O13" i="67" s="1"/>
  <c r="N29" i="67"/>
  <c r="O29" i="67" s="1"/>
  <c r="N14" i="67"/>
  <c r="O14" i="67" s="1"/>
  <c r="N30" i="67"/>
  <c r="O30" i="67" s="1"/>
  <c r="N15" i="67"/>
  <c r="O15" i="67" s="1"/>
  <c r="N16" i="67"/>
  <c r="O16" i="67" s="1"/>
  <c r="O3" i="67"/>
  <c r="N4" i="67"/>
  <c r="O4" i="67" s="1"/>
  <c r="N17" i="67"/>
  <c r="O17" i="67" s="1"/>
  <c r="N18" i="67"/>
  <c r="O18" i="67" s="1"/>
  <c r="N23" i="67"/>
  <c r="O23" i="67" s="1"/>
  <c r="N12" i="67"/>
  <c r="O12" i="67" s="1"/>
  <c r="AI12" i="59"/>
  <c r="B11" i="59"/>
  <c r="E8" i="60"/>
  <c r="G8" i="60" s="1"/>
  <c r="D8" i="60"/>
  <c r="F8" i="60" s="1"/>
  <c r="T9" i="67" l="1"/>
  <c r="V7" i="67" s="1" a="1"/>
  <c r="V7" i="67" s="1"/>
  <c r="C13" i="59"/>
  <c r="D14" i="59"/>
  <c r="C14" i="59"/>
  <c r="R3" i="59" a="1"/>
  <c r="R3" i="59" s="1"/>
  <c r="I3" i="59" s="1"/>
  <c r="R8" i="59" a="1"/>
  <c r="R8" i="59" s="1"/>
  <c r="R4" i="59" a="1"/>
  <c r="R4" i="59" s="1"/>
  <c r="J4" i="59" s="1"/>
  <c r="R10" i="59" a="1"/>
  <c r="R10" i="59" s="1"/>
  <c r="R6" i="59" a="1"/>
  <c r="R6" i="59" s="1"/>
  <c r="R9" i="59" a="1"/>
  <c r="R9" i="59" s="1"/>
  <c r="J9" i="59" s="1"/>
  <c r="R5" i="59" a="1"/>
  <c r="R5" i="59" s="1"/>
  <c r="R11" i="59" a="1"/>
  <c r="R11" i="59" s="1"/>
  <c r="R7" i="59" a="1"/>
  <c r="R7" i="59" s="1"/>
  <c r="AL5" i="59" a="1"/>
  <c r="AL5" i="59" s="1"/>
  <c r="AI5" i="59" s="1" a="1"/>
  <c r="AI5" i="59" s="1"/>
  <c r="AL4" i="59" a="1"/>
  <c r="AL4" i="59" s="1"/>
  <c r="AI4" i="59" s="1" a="1"/>
  <c r="AI4" i="59" s="1"/>
  <c r="AM4" i="59" a="1"/>
  <c r="AM4" i="59" s="1"/>
  <c r="AJ4" i="59" s="1" a="1"/>
  <c r="AJ4" i="59" s="1"/>
  <c r="AL3" i="59" a="1"/>
  <c r="AL3" i="59" s="1"/>
  <c r="AI3" i="59" s="1" a="1"/>
  <c r="AI3" i="59" s="1"/>
  <c r="AM3" i="59" a="1"/>
  <c r="AM3" i="59" s="1"/>
  <c r="AJ3" i="59" s="1" a="1"/>
  <c r="AJ3" i="59" s="1"/>
  <c r="AM5" i="59" a="1"/>
  <c r="AM5" i="59" s="1"/>
  <c r="V54" i="57"/>
  <c r="V48" i="57"/>
  <c r="F3" i="60"/>
  <c r="F4" i="60"/>
  <c r="F5" i="60"/>
  <c r="F6" i="60"/>
  <c r="F7" i="60"/>
  <c r="G3" i="60"/>
  <c r="G4" i="60"/>
  <c r="G5" i="60"/>
  <c r="G6" i="60"/>
  <c r="G7" i="60"/>
  <c r="B10" i="60"/>
  <c r="H3" i="59"/>
  <c r="H4" i="59"/>
  <c r="H5" i="59"/>
  <c r="H6" i="59"/>
  <c r="H7" i="59"/>
  <c r="H8" i="59"/>
  <c r="H9" i="59"/>
  <c r="H10" i="59"/>
  <c r="H11" i="59"/>
  <c r="T10" i="67" l="1"/>
  <c r="U10" i="67" s="1"/>
  <c r="J3" i="59"/>
  <c r="I8" i="59"/>
  <c r="J8" i="59"/>
  <c r="I7" i="59"/>
  <c r="J7" i="59"/>
  <c r="I10" i="59"/>
  <c r="J10" i="59"/>
  <c r="I11" i="59"/>
  <c r="J11" i="59"/>
  <c r="I6" i="59"/>
  <c r="J6" i="59"/>
  <c r="I5" i="59"/>
  <c r="J5" i="59"/>
  <c r="I4" i="59"/>
  <c r="I9" i="59"/>
  <c r="K8" i="60" a="1"/>
  <c r="K8" i="60" s="1"/>
  <c r="K3" i="60"/>
  <c r="O4" i="60" a="1"/>
  <c r="O4" i="60" s="1"/>
  <c r="P4" i="60" a="1"/>
  <c r="P4" i="60" s="1"/>
  <c r="O3" i="60" a="1"/>
  <c r="O3" i="60" s="1"/>
  <c r="P3" i="60" a="1"/>
  <c r="P3" i="60" s="1"/>
  <c r="N3" i="60" s="1"/>
  <c r="O6" i="60" a="1"/>
  <c r="O6" i="60" s="1"/>
  <c r="P6" i="60" a="1"/>
  <c r="P6" i="60" s="1"/>
  <c r="O7" i="60" a="1"/>
  <c r="O7" i="60" s="1"/>
  <c r="P7" i="60" a="1"/>
  <c r="P7" i="60" s="1"/>
  <c r="P8" i="60" a="1"/>
  <c r="P8" i="60" s="1"/>
  <c r="O5" i="60" a="1"/>
  <c r="O5" i="60" s="1"/>
  <c r="K5" i="60" s="1"/>
  <c r="P5" i="60" a="1"/>
  <c r="P5" i="60" s="1"/>
  <c r="N5" i="60" s="1"/>
  <c r="M5" i="60" s="1" a="1"/>
  <c r="M5" i="60" s="1"/>
  <c r="O8" i="60" a="1"/>
  <c r="O8" i="60" s="1"/>
  <c r="N8" i="60" a="1"/>
  <c r="N8" i="60" s="1"/>
  <c r="U9" i="67" l="1"/>
  <c r="K7" i="60"/>
  <c r="K4" i="60"/>
  <c r="K6" i="60"/>
  <c r="N7" i="60"/>
  <c r="M7" i="60" s="1" a="1"/>
  <c r="M7" i="60" s="1"/>
  <c r="M3" i="60" a="1"/>
  <c r="M3" i="60" s="1"/>
  <c r="N4" i="60"/>
  <c r="M4" i="60" s="1" a="1"/>
  <c r="M4" i="60" s="1"/>
  <c r="M8" i="60" a="1"/>
  <c r="M8" i="60" s="1"/>
  <c r="N6" i="60"/>
  <c r="M6" i="60" s="1" a="1"/>
  <c r="M6" i="60" s="1"/>
  <c r="D2" i="78" l="1"/>
  <c r="D7" i="78"/>
  <c r="I30" i="29"/>
  <c r="I31" i="29"/>
  <c r="J30" i="29"/>
  <c r="H30" i="29" s="1"/>
  <c r="J31" i="29"/>
  <c r="H31" i="29" s="1"/>
  <c r="I28" i="29"/>
  <c r="J28" i="29"/>
  <c r="H28" i="29" s="1"/>
  <c r="I29" i="29"/>
  <c r="J29" i="29"/>
  <c r="H29" i="29" s="1"/>
  <c r="I44" i="29"/>
  <c r="I22" i="29"/>
  <c r="I23" i="29"/>
  <c r="I24" i="29"/>
  <c r="I25" i="29"/>
  <c r="I26" i="29"/>
  <c r="I27" i="29"/>
  <c r="I32" i="29"/>
  <c r="I33" i="29"/>
  <c r="I34" i="29"/>
  <c r="I35" i="29"/>
  <c r="I36" i="29"/>
  <c r="I37" i="29"/>
  <c r="I38" i="29"/>
  <c r="I39" i="29"/>
  <c r="I40" i="29"/>
  <c r="I41" i="29"/>
  <c r="I42" i="29"/>
  <c r="I43" i="29"/>
  <c r="J44" i="29"/>
  <c r="H44" i="29" s="1"/>
  <c r="J22" i="29"/>
  <c r="H22" i="29" s="1"/>
  <c r="J23" i="29"/>
  <c r="H23" i="29" s="1"/>
  <c r="J24" i="29"/>
  <c r="H24" i="29" s="1"/>
  <c r="J25" i="29"/>
  <c r="H25" i="29" s="1"/>
  <c r="J26" i="29"/>
  <c r="H26" i="29" s="1"/>
  <c r="J27" i="29"/>
  <c r="H27" i="29" s="1"/>
  <c r="J32" i="29"/>
  <c r="H32" i="29" s="1"/>
  <c r="J33" i="29"/>
  <c r="H33" i="29" s="1"/>
  <c r="J34" i="29"/>
  <c r="H34" i="29" s="1"/>
  <c r="J35" i="29"/>
  <c r="H35" i="29" s="1"/>
  <c r="J36" i="29"/>
  <c r="H36" i="29" s="1"/>
  <c r="J37" i="29"/>
  <c r="H37" i="29" s="1"/>
  <c r="J38" i="29"/>
  <c r="H38" i="29" s="1"/>
  <c r="J39" i="29"/>
  <c r="H39" i="29" s="1"/>
  <c r="J40" i="29"/>
  <c r="H40" i="29" s="1"/>
  <c r="J41" i="29"/>
  <c r="H41" i="29" s="1"/>
  <c r="J42" i="29"/>
  <c r="H42" i="29" s="1"/>
  <c r="J43" i="29"/>
  <c r="H43" i="2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<sst xmlns="http://schemas.openxmlformats.org/spreadsheetml/2006/main" count="604" uniqueCount="411">
  <si>
    <t>This workbook is called "Day of Data: Orcas; Use data to investigate". Navigate to A1 on each page to receive screen reader text descriptions. Continue down in column A on each page to continue learning.</t>
  </si>
  <si>
    <t xml:space="preserve">In 2005, the Southern Resident orcas living in the Salish Sea were added to the endangered species list. Today, only 75 individuals remain, down from over 200 in the early 1900s. These individuals belong to one of three family groups called Pods: J pod, K pod, and L pod. </t>
  </si>
  <si>
    <t>Let's learn more about this unique population through the eyes of Kiki. Kiki is a young, female orca and a member of the J pod family group.</t>
  </si>
  <si>
    <t>Day of Data: Orcas</t>
  </si>
  <si>
    <t xml:space="preserve">Investigate Kiki and her family using a new feature in Excel called linked data types. </t>
  </si>
  <si>
    <t>Use data to investigate</t>
  </si>
  <si>
    <t>To see the world from Kiki’s perspective, try out the immersive Hololens experience or view a video using the link below.</t>
  </si>
  <si>
    <t>Select the cell in C15 to go to the video introducting Kiki.</t>
  </si>
  <si>
    <t>The Southern Resident orcas are on the endangered species list and protected by US and Canadian law; however, their population continues to decline. Today, only 75 individuals remain from an estimated 200 in the early 1900s. What could be causing this decline?
Explore data related to three different factors that may be impacting the health of this unique orca population and develop ideas for reversing this alarming trend.
To see the world from Kiki's perspective, try out the immersive Hololens experience.</t>
  </si>
  <si>
    <t>Press Ctrl plus Page Down to go to the next sheet on Excel for Windows, or Ctrl plus Alt plus Page Down on Excel for the web.</t>
  </si>
  <si>
    <t>Video of Kiki</t>
  </si>
  <si>
    <t>Next page</t>
  </si>
  <si>
    <t>Instructions</t>
  </si>
  <si>
    <t>Learn about how to use and navigate this workbook.</t>
  </si>
  <si>
    <t xml:space="preserve">Use the Table of Contents in cells D8 to E18 to orient yourself to the lesson pages. </t>
  </si>
  <si>
    <t>Cells L6 through L16 provide the following introduction to Excel:
Excel displays all content on a grid, which is made of rows and columns of boxes called cells.
A cell's contents can be seen in the formula bar above the grid. 
If text is too large or small, use the zoom tool in the bottom right.</t>
  </si>
  <si>
    <t>Cells D22 through D33 describe how interactions work, using dropdowns in Excel.
Select the cell in D26, which reads "Step 1".
Use the Alt plus Down keys to open up this dropdown.
Select "Step 2", and press Enter to change the selection.
This process can be repeated for the dropdown in cell D33.</t>
  </si>
  <si>
    <t>Contents</t>
  </si>
  <si>
    <t>Excel basics</t>
  </si>
  <si>
    <t>Cell L25 depicts an example of a text entry box, to provide a long-form response to a prompt.</t>
  </si>
  <si>
    <t>This workbook consists of 11 pages that guide and assist you in your orca investigation.</t>
  </si>
  <si>
    <r>
      <t xml:space="preserve">Excel displays all content on a </t>
    </r>
    <r>
      <rPr>
        <b/>
        <u/>
        <sz val="11"/>
        <color theme="8" tint="-0.499984740745262"/>
        <rFont val="Calibri"/>
        <family val="2"/>
      </rPr>
      <t>grid</t>
    </r>
    <r>
      <rPr>
        <sz val="11"/>
        <color theme="1"/>
        <rFont val="Calibri"/>
        <family val="2"/>
      </rPr>
      <t xml:space="preserve">, which is made of rows and columns of boxes called </t>
    </r>
    <r>
      <rPr>
        <b/>
        <u/>
        <sz val="11"/>
        <color theme="4" tint="-0.249977111117893"/>
        <rFont val="Calibri"/>
        <family val="2"/>
      </rPr>
      <t>cells</t>
    </r>
    <r>
      <rPr>
        <sz val="11"/>
        <color theme="1"/>
        <rFont val="Calibri"/>
        <family val="2"/>
      </rPr>
      <t>.</t>
    </r>
  </si>
  <si>
    <t xml:space="preserve">When you are ready to begin, each page contains navigation buttons at the bottom.  You can also navigate the pages by using Ctrl plus Page Up to go to the previous sheet and Ctrl plus Page Down to go to the next sheet on Excel for Windows, or Ctrl plus Alt plus Page Up to go to the previous sheet and Ctrl plus Alt plus Page Down to go to the next sheet on Excel for the web. </t>
  </si>
  <si>
    <t>Introduction</t>
  </si>
  <si>
    <t>1. Identify the problem</t>
  </si>
  <si>
    <t>2. Food web</t>
  </si>
  <si>
    <r>
      <t xml:space="preserve">A cell's contents can be seen in the </t>
    </r>
    <r>
      <rPr>
        <b/>
        <u/>
        <sz val="11"/>
        <color theme="9"/>
        <rFont val="Calibri"/>
        <family val="2"/>
      </rPr>
      <t>formula bar</t>
    </r>
    <r>
      <rPr>
        <sz val="11"/>
        <color theme="1"/>
        <rFont val="Calibri"/>
        <family val="2"/>
      </rPr>
      <t xml:space="preserve">. </t>
    </r>
  </si>
  <si>
    <t>3. Toxin accumulation</t>
  </si>
  <si>
    <t>4. Sound pollution</t>
  </si>
  <si>
    <t>5. Inquiry</t>
  </si>
  <si>
    <t>Certificate</t>
  </si>
  <si>
    <r>
      <t xml:space="preserve">If text is too large or small, use the </t>
    </r>
    <r>
      <rPr>
        <b/>
        <u/>
        <sz val="11"/>
        <color rgb="FF7030A0"/>
        <rFont val="Calibri"/>
        <family val="2"/>
      </rPr>
      <t>zoom</t>
    </r>
    <r>
      <rPr>
        <sz val="11"/>
        <color theme="1"/>
        <rFont val="Calibri"/>
        <family val="2"/>
      </rPr>
      <t xml:space="preserve"> tool in the bottom right.</t>
    </r>
  </si>
  <si>
    <t>Student Journal</t>
  </si>
  <si>
    <t>Lesson Plan</t>
  </si>
  <si>
    <t>Dropdown interactions</t>
  </si>
  <si>
    <t>Response interactions</t>
  </si>
  <si>
    <t>Badge and navigation</t>
  </si>
  <si>
    <t>Select on the light blue boxes to view the dropdown icon on its right. 
Select Step 2 to learn about something different!</t>
  </si>
  <si>
    <t>This workbook also includes large yellow cells for written reflections. Double click to add or edit your response. Use complete sentences.</t>
  </si>
  <si>
    <t>Track your progress towards your certificate by viewing the badge in the bottom right of each activity sheet! Complete all the yellow dropdowns and yellow written reflections to fill in your badge.</t>
  </si>
  <si>
    <t>Select a step ↓</t>
  </si>
  <si>
    <t>Here is what a response might look like. 
These responses save automatically to the Student Journal worksheet.</t>
  </si>
  <si>
    <t>Step 1</t>
  </si>
  <si>
    <t xml:space="preserve">
This workbook uses yellow boxes to check your understanding with a multiple choice. Interact with these dropdowns to select your answer!</t>
  </si>
  <si>
    <t xml:space="preserve">
Be aware! Refreshing the webpage while using Excel for the web will reset the workbook. Do not refresh until you have completed your lesson and printed your student journal.</t>
  </si>
  <si>
    <r>
      <t xml:space="preserve">Use the </t>
    </r>
    <r>
      <rPr>
        <b/>
        <sz val="11"/>
        <color theme="1"/>
        <rFont val="Calibri"/>
        <family val="2"/>
      </rPr>
      <t>Next</t>
    </r>
    <r>
      <rPr>
        <sz val="11"/>
        <color theme="1"/>
        <rFont val="Calibri"/>
        <family val="2"/>
      </rPr>
      <t xml:space="preserve"> button to go the next page and continue your investigation!</t>
    </r>
  </si>
  <si>
    <t>Select a response ↓</t>
  </si>
  <si>
    <t>Check understanding</t>
  </si>
  <si>
    <t>Previous sheet</t>
  </si>
  <si>
    <t>Next sheet</t>
  </si>
  <si>
    <t>Identify the problem facing the Southern Resident orcas</t>
  </si>
  <si>
    <t>The Southern Resident orcas are a unique group (ecotype) of orcas that live in the Salish Sea. The chart to the right shows population data for the Southern Resident orcas over the past 30 years, declining from 87 in 1990 to 74 in 2020.</t>
  </si>
  <si>
    <t>What do you think might be causing the decline the Southern Resident orcas? Use the reflection entry in cell D34 to explain your thinking.</t>
  </si>
  <si>
    <t>The Southern Resident orca population is in decline. In this workbook, you will investigate data related to factors that could be contributing to this phenomenon.</t>
  </si>
  <si>
    <t>Scientists are currently investigating data to better understand the Southern Resident orca decline. Go through the activities in this workbook to investigate three possible factors that could help us better understand how to help these amazing mammals.</t>
  </si>
  <si>
    <t>On Excel for Windows, use Ctrl plus Page Up to go to the previous sheet, and Ctrl plus Page Down to go to the next sheet. On Excel for the web, use Ctrl plus Alt plus Page Up to go to the previous sheet, and Ctrl plus Alt plus Page Down to go to the next sheet.</t>
  </si>
  <si>
    <t>Southern Resident orcas</t>
  </si>
  <si>
    <t xml:space="preserve">The Southern Resident orcas are a unique group (ecotype) of orcas that live in the Salish Sea. Scientists closely watch these orcas, observing and identifying the family units (pods) that they form. The chart to the right shows population data for the Southern Resident orcas over the past 30 years. </t>
  </si>
  <si>
    <t>Reflection</t>
  </si>
  <si>
    <t>Badge progress</t>
  </si>
  <si>
    <t>What do you think might be causing the decline of the Southern Resident orcas?
Explain your thinking.</t>
  </si>
  <si>
    <t>Investigate the food web of the Salish Sea</t>
  </si>
  <si>
    <t>A food web is a system of interconnecting food chains, with a multitude of life forms eating and being eaten by other organisms. This page contains a trophic level organized food web that highlights some of the Salish Sea populations directly tied to Southern Resident and Transient orcas.</t>
  </si>
  <si>
    <t>The Salish Sea is home to hundreds of different species of marine sea life, as seen with a few representative species in the food web below that relate to the Transient and Southern Resident orcas.</t>
  </si>
  <si>
    <t>A food web is a system of interconnecting food chains, with a multitude of life forms eating and being eaten by other organisms. 
Below is a trophic level organized food web that highlights some of the Salish Sea populations directly tied to Southern Resident and Transient orcas.</t>
  </si>
  <si>
    <t>Use the dropdown in D11 by selecting that cell and pressing Alt plus Down to change steps to learn about the different trophic levels.</t>
  </si>
  <si>
    <t xml:space="preserve">Producers exist at the bottom of the food chain, getting their energy from photosynthesis. Phytoplankton are an important producer in marine ecosystems. </t>
  </si>
  <si>
    <t xml:space="preserve">Primary consumers eat producers. Krill are an important primary consumer in the Salish Sea Ecosystem. </t>
  </si>
  <si>
    <t>What does the food web for the Salish Sea look like?</t>
  </si>
  <si>
    <t>Secondary consumers eat primary consumers. Small fish like anchovies, herring, and candlefish are examples of Salish Sea secondary consumers.</t>
  </si>
  <si>
    <t>The Salish Sea is home to hundreds of different species of marine sea life. Below are a few representative species and how they interact in the food web for two unique types (ecotypes) of orcas that live in the area, the Southern Residents and Transients. Use the dropdown menu below to learn more about the feeding relationships between different trophic levels of the Salish Sea.</t>
  </si>
  <si>
    <t>The food chain becomes more complex and chaotic as it moves through the middle ranges of consumers. These creatures are both predators and prey to a variety of creatures.</t>
  </si>
  <si>
    <t>Apex predators exist at the top of the food chain. This means they are always the predators and never the prey. Orcas are one of the biggest, strongest, and most intelligent species in the ocean, they need to consume large amounts of prey to survive.</t>
  </si>
  <si>
    <t>Decomposers, such as bacteria are key components of ecosystems and help to break down dead and decaying organic matter.</t>
  </si>
  <si>
    <t>Select a trophic level ↓</t>
  </si>
  <si>
    <t xml:space="preserve">While there are several types of fish that the Southern Resident orcas eat, they have a strong preference for Chinook Salmon as 78% of their diet. Chinook salmon are returning to spawn at reduced rates over the last 20 years. </t>
  </si>
  <si>
    <t>1. Producers</t>
  </si>
  <si>
    <t>Use the dropdown in V52 to answer "What is the trophic level for the Southern Resident orcas?</t>
  </si>
  <si>
    <t>Use the dropdown in V58 to answer what fish do Southern Residents eat most?</t>
  </si>
  <si>
    <t>Use the dropdown in V64 to answer whether the population of salmon surviving appears to increase, decrease, or stay stable.</t>
  </si>
  <si>
    <t>Producers</t>
  </si>
  <si>
    <t>Primary Consumers</t>
  </si>
  <si>
    <t>Secondary Consumers</t>
  </si>
  <si>
    <t>Tertiary Consumers</t>
  </si>
  <si>
    <t>Quaternary Consumers</t>
  </si>
  <si>
    <t>Apex Predators</t>
  </si>
  <si>
    <t>Use the written reflection entry in cell D73 to respond to the following: Use evidence from this page to describe a reason for the decline of the Southern Resident orca popuation in the Salish Sea.</t>
  </si>
  <si>
    <t>Photosynthesizing organisms form the base of the food chain.</t>
  </si>
  <si>
    <t>Organisms that eat those producers are called primary consumers.</t>
  </si>
  <si>
    <t xml:space="preserve">Secondary consumers obtain energy by eating primary consumers. </t>
  </si>
  <si>
    <t>Consists of many animals that both eat and are eaten by a wide variety of creatures.</t>
  </si>
  <si>
    <t>Often larger and more intelligent animals than their prey, with few natural predators.</t>
  </si>
  <si>
    <t xml:space="preserve">Top of the food chain. They have no natural predators. </t>
  </si>
  <si>
    <t>Chinook salmon</t>
  </si>
  <si>
    <t xml:space="preserve">Southern Resident orcas
</t>
  </si>
  <si>
    <t>Anchovies</t>
  </si>
  <si>
    <t>Dolphins</t>
  </si>
  <si>
    <t>Coho salmon</t>
  </si>
  <si>
    <t>Phytoplankton</t>
  </si>
  <si>
    <t>Zooplankton</t>
  </si>
  <si>
    <t>Candlefish</t>
  </si>
  <si>
    <t>Sea lions</t>
  </si>
  <si>
    <t>Chum salmon</t>
  </si>
  <si>
    <t xml:space="preserve">Transient orcas
</t>
  </si>
  <si>
    <t>Herring</t>
  </si>
  <si>
    <t>Seals</t>
  </si>
  <si>
    <t>Sockeye salmon</t>
  </si>
  <si>
    <t>Decomposers</t>
  </si>
  <si>
    <t>The role of a decomposer is to break down dead organisms of any trophic level.</t>
  </si>
  <si>
    <t>How does this food web illustrate a concern for the Southern Residents?</t>
  </si>
  <si>
    <t>Check your understanding</t>
  </si>
  <si>
    <t>While there are several types of fish that the Southern Resident orcas eat, they have a strong preference. The pie chart below shows how much of their diet consists of different types of fish. The line chart shows how many Chinook salmon are surviving and returning to a river to spawn (reproduce).</t>
  </si>
  <si>
    <t>Select an answer ↓</t>
  </si>
  <si>
    <t>Analyze data from the food web, "Southern Resident diet" chart, and the "Chinook salmon returning to spawn" chart on this worksheet. Use evidence from each of these sources to describe a reason for the decline of the Southern Resident orca popuation in the Salish Sea.</t>
  </si>
  <si>
    <t>Previous page</t>
  </si>
  <si>
    <t>Investigate the impact of toxins on a food web</t>
  </si>
  <si>
    <t>Billions of tons of human pollutants enter the oceans each year. These are eaten and absorbed by different organisms at all levels of a food web.
Learn how these can impact the whole food web, from producers to apex predators.</t>
  </si>
  <si>
    <t>Learn about how biomagnification and bioaccumulation impacts the Salish Sea food web.</t>
  </si>
  <si>
    <t>Billions of tons of pollutants enter the oceans each year. These are eaten and absorbed by different organisms at all levels of a food web.
Learn how these can impact the whole food web, from producers to apex predators.</t>
  </si>
  <si>
    <t>Toxins can move quickly from organisms in lower trophic levels to higher trophic levels in an ecosystem food web due to predator-prey relationships. This process is called biomagnification.</t>
  </si>
  <si>
    <t>Toxins accumulate in organisms over time as they eat more and more prey items containing toxins. As a result, older organisms typically have a higher concentration of toxins in their body. This process is called bioaccumulation.</t>
  </si>
  <si>
    <t>Select the dropdown in U21 and learn how toxins impact the foodweb at different levels using Alt plus Down.</t>
  </si>
  <si>
    <t>How does biomagnification and bioaccumulation impact the Salish Sea food web?</t>
  </si>
  <si>
    <t>Many toxins are a major concern for sea life when they are introduced into an ecosystem. Below is a chart showing the levels of the chemical polybrominated diphenyl ether (PBDE) increasing in seals over the last 30 years. It has been shown to inhibit growth in sea life. PBDE's are fire-resistant chemicals added to many household items like mattresses and toasters.</t>
  </si>
  <si>
    <r>
      <t xml:space="preserve">When predators eat prey that contain toxins, the predator is taking these toxins into its own body. Toxins can move quickly from organisms in lower trophic levels to higher trophic levels in an ecosystem food web due to predator-prey relationships. This process is called </t>
    </r>
    <r>
      <rPr>
        <b/>
        <sz val="11"/>
        <color theme="1"/>
        <rFont val="Calibri"/>
        <family val="2"/>
      </rPr>
      <t>biomagnification</t>
    </r>
    <r>
      <rPr>
        <sz val="11"/>
        <color theme="1"/>
        <rFont val="Calibri"/>
        <family val="2"/>
      </rPr>
      <t xml:space="preserve">. 
In addition, toxins accumulate in organisms over time as they eat more and more prey items containing toxins. As a result, older organisms typically have a higher concentration of toxins in their body. This process is called </t>
    </r>
    <r>
      <rPr>
        <b/>
        <sz val="11"/>
        <color theme="1"/>
        <rFont val="Calibri"/>
        <family val="2"/>
      </rPr>
      <t>bioaccumulation</t>
    </r>
    <r>
      <rPr>
        <sz val="11"/>
        <color theme="1"/>
        <rFont val="Calibri"/>
        <family val="2"/>
      </rPr>
      <t>.</t>
    </r>
  </si>
  <si>
    <t>Use the dropdown in U37 to answer "What is it called when toxins add up inside a creature over time?"</t>
  </si>
  <si>
    <t>Use the dropdown in U43 to answer what fish do Southern Residents eat most?</t>
  </si>
  <si>
    <t>Use the dropdown in U49 to answer "Growing concentrations of toxins after injesting lower trophic level plants or animals is called what?"</t>
  </si>
  <si>
    <t>Use the written reflection entry in cell D58 to respond to the following: How might these pollutants be effecting Southern Resident orcas? Use data as evidence to explain your response.</t>
  </si>
  <si>
    <r>
      <t xml:space="preserve">• </t>
    </r>
    <r>
      <rPr>
        <sz val="22"/>
        <color theme="1"/>
        <rFont val="Calibri"/>
        <family val="2"/>
      </rPr>
      <t>toxins</t>
    </r>
  </si>
  <si>
    <t>Select below ↓</t>
  </si>
  <si>
    <t>Healthy food web</t>
  </si>
  <si>
    <t>Why are toxin levels a concern for the orca and the Salish Sea?</t>
  </si>
  <si>
    <t>Many toxins are a major concern for sea life when they are introduced into an ecosystem. Below is a chart showing the levels of the chemical polybrominated diphenyl ether (PBDE). It has been shown to inhibit growth in sea life. PBDE's are fire-resistant chemicals added to many household items like mattresses and toasters.</t>
  </si>
  <si>
    <t>What is it called when toxins add up inside a creature over time?</t>
  </si>
  <si>
    <t>Growing concentrations of toxins after injesting lower trophic level plants or animals is called what?</t>
  </si>
  <si>
    <t>What does the chart to the left show over time?</t>
  </si>
  <si>
    <t>Every year, pollution resulting from human activity enters the ocean. Pollutants such as litter, microplastics, and toxic chemicals negatively impact marine ecosystems. How might these pollutants be effecting Southern Resident orcas? Use data as evidence to explain your response.</t>
  </si>
  <si>
    <t>Investigate the impact of sound pollution on orcas</t>
  </si>
  <si>
    <t>With the introduction of motorized water vehicles by humans, the oceans have become significantly louder for the sea life living in the water. 
Investigate below how this could impact the livelihood of orcas in the Salish Sea.</t>
  </si>
  <si>
    <t>Learn about how a noisy sea impacts hunting and socializing for orcas in cells C6 through C10.</t>
  </si>
  <si>
    <t>Use the dropdown in D12 using Alt plus Down to earn how boat the proximity of boats to orcas might impact their ability to use echolocation to find the salmon.</t>
  </si>
  <si>
    <t>Different types of watercraft produce different levels of sound. While they can vary greatly, often depending on their size, most motorized boats produce sounds that interfere with orca communication behaviors. The bar chart on this page visualizing these volumes as compared to an orca's ideal hunting volume for the ocean.</t>
  </si>
  <si>
    <t>Use the dropdown in V36 to answer "What do orcas use echolocation for?"</t>
  </si>
  <si>
    <t>How does a noisy sea impact hunting and socializing?</t>
  </si>
  <si>
    <t>Use the dropdown in V41 to answer "What is the loudest type of ship referenced here?"</t>
  </si>
  <si>
    <t>Orcas use echolocation to find their prey of choice (which is salmon for the Southern Resident orcas). Echolocation is when you project a sound wave, wait for the sound wave to bounce off of another object, like a salmon, and return. This "vision with sound" ability reveals detailed information about the orcas environment. It provides an ability to search for salmon without visual contact, but it also means that other noises can prevent orcas from "seeing" its food.</t>
  </si>
  <si>
    <t>Use the dropdown in V47 to answer "What type of boat is NOT louder than the ideal volume for orcas?"</t>
  </si>
  <si>
    <t>Use the written reflection entry in cell D56 to respond to the following: How could sound pollution be impacting the population of these orcas?</t>
  </si>
  <si>
    <t>Use the dropdown below to explore different ocean conditions, to see how it could impact the daily lives of these orcas!</t>
  </si>
  <si>
    <t>Select an ocean condition ↓</t>
  </si>
  <si>
    <t>Open sea</t>
  </si>
  <si>
    <t>What are the actual sound levels generated by different watercraft?</t>
  </si>
  <si>
    <t>What do orcas use echolocation for?</t>
  </si>
  <si>
    <t xml:space="preserve">Different types of watercraft produce different levels of sound. While they can vary greatly, often depending on their size, most motorized boats produce sounds that interfere with orca communication behaviors. </t>
  </si>
  <si>
    <t>What is the loudest type of ship referenced here?</t>
  </si>
  <si>
    <t>What type of boat is NOT louder than the ideal volume for orcas?</t>
  </si>
  <si>
    <t>Orcas have been measured communicating at much louder volumes when the seas around them are louder. For humans, this is like yelling to be heard in a loud room. How could sound pollution be impacting the population of these orcas?</t>
  </si>
  <si>
    <t>Analyze data to generate new questions</t>
  </si>
  <si>
    <t>Scientists often think of important questions we might want answers to and think about what data needs to be collected to help answer those questions.</t>
  </si>
  <si>
    <t>Look back at your original thinking in Worksheet "1. Identify the problem" for why the Southern Resident orca population is in decline. Has your idea changed? Provide an explanation for your written response in D11.</t>
  </si>
  <si>
    <t>What specific data / information from this lesson changed your thinking related to Southern Resident orca decline? If your idea has not changed, what data from this lesson can be used to support your original thoughts on why the Southern Resident orcas are declining? Respond in D21.</t>
  </si>
  <si>
    <t>Look back at the data / information from this lesson. Is there anything else you would like to know about the Southern Resident orcas and or / other creatures living in the Salish Sea ecosystem? Write down your questions in D30.</t>
  </si>
  <si>
    <t>Reflect</t>
  </si>
  <si>
    <t>What specific data / information would you need to answer the questions from your previous response? Write these in D39.</t>
  </si>
  <si>
    <t>1. Look back at your original thinking in Worksheet "1. Identify the problem" for why the Southern Resident orca population is in decline.</t>
  </si>
  <si>
    <t>Has your idea changed? Provide an explanation for your response.</t>
  </si>
  <si>
    <t>2. What specific data / information from this lesson changed your thinking related to Southern Resident orca decline? If your idea has not changed, what data from this lesson can be used to support your original thoughts on why the Southern Resident orcas are declining?</t>
  </si>
  <si>
    <t>3. Look back at the data / information from this lesson.</t>
  </si>
  <si>
    <t>Is there anything else you would like to know about the Southern Resident orcas and or / other creatures living in the Salish Sea ecosystem? Write down your questions in the space below.</t>
  </si>
  <si>
    <t>4. What specific data / information would you need to answer the questions from your previous response?</t>
  </si>
  <si>
    <t>Year</t>
  </si>
  <si>
    <t>SRKW pop</t>
  </si>
  <si>
    <t>Sel</t>
  </si>
  <si>
    <t>Text</t>
  </si>
  <si>
    <t>Y1</t>
  </si>
  <si>
    <t>Y2</t>
  </si>
  <si>
    <t>Curve 1</t>
  </si>
  <si>
    <t>Curve 2</t>
  </si>
  <si>
    <t>Point</t>
  </si>
  <si>
    <t>X</t>
  </si>
  <si>
    <t>Y</t>
  </si>
  <si>
    <t>X2</t>
  </si>
  <si>
    <t>Y2Val</t>
  </si>
  <si>
    <t>Curve1</t>
  </si>
  <si>
    <t>Curve2</t>
  </si>
  <si>
    <t>Food</t>
  </si>
  <si>
    <t>Percent</t>
  </si>
  <si>
    <t>Chinook salmon returning to spawn</t>
  </si>
  <si>
    <t>P1</t>
  </si>
  <si>
    <t>Chinook</t>
  </si>
  <si>
    <t>2. Primary Consumers</t>
  </si>
  <si>
    <t xml:space="preserve">Primary consumers eat producers. Krill are a type of zooplankton found in the Salish Sea. </t>
  </si>
  <si>
    <t>P2</t>
  </si>
  <si>
    <t>Chum</t>
  </si>
  <si>
    <t>3. Secondary Consumers</t>
  </si>
  <si>
    <t>P3</t>
  </si>
  <si>
    <t>Coho</t>
  </si>
  <si>
    <t>4. Other Consumers</t>
  </si>
  <si>
    <t>P4</t>
  </si>
  <si>
    <t>Other fish</t>
  </si>
  <si>
    <t>5. Apex Predators</t>
  </si>
  <si>
    <t>Apex predators exist at the top of the food chain. This means they are always the predators and never the prey. Orcas are one of the biggest, strongest, and most intelligent species in the ocean; they need to consume large amounts of prey to survive.</t>
  </si>
  <si>
    <t>P5</t>
  </si>
  <si>
    <t>6. Decomposers</t>
  </si>
  <si>
    <t>Decomposers, such as bacteria, are key components of ecosystems. They help to break down dead and decaying organic matter.</t>
  </si>
  <si>
    <t>P6</t>
  </si>
  <si>
    <t>Question</t>
  </si>
  <si>
    <t>Answer 1</t>
  </si>
  <si>
    <t>Answer 2</t>
  </si>
  <si>
    <t>Answer 3</t>
  </si>
  <si>
    <t>Correct</t>
  </si>
  <si>
    <t>Response</t>
  </si>
  <si>
    <t>Column1</t>
  </si>
  <si>
    <t>What is the trophic level for the Southern Resident orcas?</t>
  </si>
  <si>
    <t>Producer</t>
  </si>
  <si>
    <t>Apex Predator</t>
  </si>
  <si>
    <t>Secondary Consumer</t>
  </si>
  <si>
    <t>What fish do Southern Residents eat most?</t>
  </si>
  <si>
    <t>Pacific herring</t>
  </si>
  <si>
    <t>Does the population of salmon surviving to spawn (reproduce) appear stable, increasing, or decreasing?</t>
  </si>
  <si>
    <t>Stable population</t>
  </si>
  <si>
    <t>Decreasing</t>
  </si>
  <si>
    <t>Increasing</t>
  </si>
  <si>
    <t>Dropdown</t>
  </si>
  <si>
    <t>Entry</t>
  </si>
  <si>
    <t>Image</t>
  </si>
  <si>
    <t>Healthy</t>
  </si>
  <si>
    <t>Toxic</t>
  </si>
  <si>
    <t>Show 1</t>
  </si>
  <si>
    <t>Show 2</t>
  </si>
  <si>
    <t>Show 3</t>
  </si>
  <si>
    <t>Show 4</t>
  </si>
  <si>
    <t>Show 5</t>
  </si>
  <si>
    <t>Show 6</t>
  </si>
  <si>
    <t>Show 7</t>
  </si>
  <si>
    <t>Show state</t>
  </si>
  <si>
    <t>Toxic image</t>
  </si>
  <si>
    <t>Step</t>
  </si>
  <si>
    <t>BioMag</t>
  </si>
  <si>
    <t>BioAcc</t>
  </si>
  <si>
    <t>State</t>
  </si>
  <si>
    <t>BMVal</t>
  </si>
  <si>
    <t>BAVal</t>
  </si>
  <si>
    <t>A healthy food web is free of toxins at any level, with organisms from higher trophic levels eating organisms from lower levels without  hindrance from microplastics or chemicals.</t>
  </si>
  <si>
    <t>Toxic producer</t>
  </si>
  <si>
    <t>Biomagnification</t>
  </si>
  <si>
    <t>Bioaccumulation</t>
  </si>
  <si>
    <t>Toxin overload</t>
  </si>
  <si>
    <t>Producer absorbs toxin</t>
  </si>
  <si>
    <t>If a producer absorbs harmful chemicals, the toxins become a part of the food chain at the base.</t>
  </si>
  <si>
    <t>Consumer eats producer</t>
  </si>
  <si>
    <t>A healthy consumer eating a toxic producer will also begin to carry that indigestible toxin. Those toxins become more concentrated in higher trophic levels.</t>
  </si>
  <si>
    <t>Increasing toxins in seals</t>
  </si>
  <si>
    <t>Increasing seal population</t>
  </si>
  <si>
    <t>Toxins rising to surface</t>
  </si>
  <si>
    <t>Consumers eat consumers</t>
  </si>
  <si>
    <t>Toxins can move up through higher and higher trophic levels due to feeding relationships in a food web. This occurs as consumers eat organisms from a lower trophic level and then are eaten by a consumer from a higher trophic level. This process is called BIOMAGNIFICATION.</t>
  </si>
  <si>
    <t>Krill</t>
  </si>
  <si>
    <t>Toxic krill</t>
  </si>
  <si>
    <t>Apex eat consumers</t>
  </si>
  <si>
    <t>At the top of the food chain, apex predators end up absorbing the toxins from the entire chain beneath them.</t>
  </si>
  <si>
    <t>Fish</t>
  </si>
  <si>
    <t>Toxic fish</t>
  </si>
  <si>
    <t>Toxins accumulate</t>
  </si>
  <si>
    <t>As a creature eats more and more toxin-filled prey over its life, the toxins add up over time. This is called BIOACCUMULATION.</t>
  </si>
  <si>
    <t>Salmon</t>
  </si>
  <si>
    <t>Toxic salmon</t>
  </si>
  <si>
    <t>What's the difference?</t>
  </si>
  <si>
    <t>BIOMAGNIFICATION occurs when toxins move from lower to higher trophic levels within a food web. BIOACCUMULATION occurs for a single organism over time. Orcas in the Salish Sea ecosystem are susceptible to high concentrations of toxins in their body both due to being apex predators (biomagnification) AND by their long lifespans (bioaccumulation).</t>
  </si>
  <si>
    <t>Orca</t>
  </si>
  <si>
    <t>Toxic orca</t>
  </si>
  <si>
    <t>Data label 1</t>
  </si>
  <si>
    <t>Data label 2</t>
  </si>
  <si>
    <t>Total PBDE</t>
  </si>
  <si>
    <t>ask Critical distance about their sound data</t>
  </si>
  <si>
    <t>Reynolds.100-123 (ucsd.edu)</t>
  </si>
  <si>
    <t>Microsoft Word - E1ECEEFE.doc (yale.edu)</t>
  </si>
  <si>
    <t>Item</t>
  </si>
  <si>
    <t>Decibel</t>
  </si>
  <si>
    <t>Medium</t>
  </si>
  <si>
    <t>Sound speed</t>
  </si>
  <si>
    <t>Container ship</t>
  </si>
  <si>
    <t>quick fact - speed of sounds air v. water</t>
  </si>
  <si>
    <t>Normal conversation</t>
  </si>
  <si>
    <t>Air</t>
  </si>
  <si>
    <t>Socializing</t>
  </si>
  <si>
    <t>Sleeping</t>
  </si>
  <si>
    <t>Locating prey</t>
  </si>
  <si>
    <t>Bulk carrier</t>
  </si>
  <si>
    <t>Pain</t>
  </si>
  <si>
    <t>Seawater</t>
  </si>
  <si>
    <t>Private speed boat</t>
  </si>
  <si>
    <t>Tour boat at low speed</t>
  </si>
  <si>
    <t>comparison between human conversation &amp; orca talking</t>
  </si>
  <si>
    <t>Quiet forest</t>
  </si>
  <si>
    <t>Paddle boat</t>
  </si>
  <si>
    <t>City traffic</t>
  </si>
  <si>
    <t>Orca (ideal hunting)</t>
  </si>
  <si>
    <t>how far does sound decay in water</t>
  </si>
  <si>
    <t>Jet engine at 100'</t>
  </si>
  <si>
    <t>Type</t>
  </si>
  <si>
    <t>Width</t>
  </si>
  <si>
    <t>Calm ocean</t>
  </si>
  <si>
    <t>Speedboat</t>
  </si>
  <si>
    <t>Private speedboat</t>
  </si>
  <si>
    <t>Column2</t>
  </si>
  <si>
    <t>Canoe</t>
  </si>
  <si>
    <t>Orcas use sound to communicate with each other, both for socialization and to locate their prey. In a sea free of boats, they can easily find the prey they need to survive.</t>
  </si>
  <si>
    <t>Test</t>
  </si>
  <si>
    <t>Paddle boats</t>
  </si>
  <si>
    <t xml:space="preserve">For centuries, Native American tribes in the area have harvested food in these waters with canoes. These paddle boats do not create enough noise to disturb the orcas or inhibit their echolocation ability. </t>
  </si>
  <si>
    <t>Speedboats</t>
  </si>
  <si>
    <t>Speedboats make a lot of noise. They make it hard for the orcas to find schools of salmon. The increase in ambient noise also drives them to communicate with more volume, using more energy to communicate with each other.</t>
  </si>
  <si>
    <t>Container ships</t>
  </si>
  <si>
    <t xml:space="preserve">Large container ships going through the feeding grounds make the search for salmon very difficult. With the near-painful noise from the ships, the orcas can barely hear each other, much less find any schools of salmon. </t>
  </si>
  <si>
    <t>=IF(MATCH($P$14,Table14[Step],0)</t>
  </si>
  <si>
    <t>Yval</t>
  </si>
  <si>
    <t>Val</t>
  </si>
  <si>
    <t>Show</t>
  </si>
  <si>
    <t>Object</t>
  </si>
  <si>
    <t>Min</t>
  </si>
  <si>
    <t>Orca 1</t>
  </si>
  <si>
    <t>Orca 2</t>
  </si>
  <si>
    <t>Fish 1</t>
  </si>
  <si>
    <t>Fish 2</t>
  </si>
  <si>
    <t>Fish 3</t>
  </si>
  <si>
    <t>Fish 4</t>
  </si>
  <si>
    <t>Fish 5</t>
  </si>
  <si>
    <t>Fish 6</t>
  </si>
  <si>
    <t>Fish 7</t>
  </si>
  <si>
    <t>Fish 8</t>
  </si>
  <si>
    <t>Fish 9</t>
  </si>
  <si>
    <t>Fish 10</t>
  </si>
  <si>
    <t>Container ship 1</t>
  </si>
  <si>
    <t>Container ship 2</t>
  </si>
  <si>
    <t>Container ship 3</t>
  </si>
  <si>
    <t>Speedboat 1</t>
  </si>
  <si>
    <t>Speedboat 2</t>
  </si>
  <si>
    <t>Speedboat 3</t>
  </si>
  <si>
    <t>Speedboat 4</t>
  </si>
  <si>
    <t>Paddleboat 1</t>
  </si>
  <si>
    <t>Paddleboat 2</t>
  </si>
  <si>
    <t>Paddleboat 3</t>
  </si>
  <si>
    <t>Page</t>
  </si>
  <si>
    <t>QuestionName</t>
  </si>
  <si>
    <t>Section</t>
  </si>
  <si>
    <t>Total count</t>
  </si>
  <si>
    <t>Value</t>
  </si>
  <si>
    <t>Percentage</t>
  </si>
  <si>
    <t>Complete</t>
  </si>
  <si>
    <t>Incomplete</t>
  </si>
  <si>
    <t>Name</t>
  </si>
  <si>
    <t>Fill</t>
  </si>
  <si>
    <t>Text style</t>
  </si>
  <si>
    <t>Done</t>
  </si>
  <si>
    <t>Yellow</t>
  </si>
  <si>
    <t>Black</t>
  </si>
  <si>
    <t>Italics</t>
  </si>
  <si>
    <t>Not done</t>
  </si>
  <si>
    <t>White</t>
  </si>
  <si>
    <t>None</t>
  </si>
  <si>
    <t>Name entered</t>
  </si>
  <si>
    <t>Light gray</t>
  </si>
  <si>
    <t>Reflection1</t>
  </si>
  <si>
    <t>Reflection2</t>
  </si>
  <si>
    <t>Reflection3</t>
  </si>
  <si>
    <t>Reflection4</t>
  </si>
  <si>
    <t>This page will be fully printable once you complete all activities in this workbook.</t>
  </si>
  <si>
    <t>Enter your name in cell D4 once you have completed all your activities, to have it appear on this certificate.</t>
  </si>
  <si>
    <t xml:space="preserve">You can use Ctrl plus Page Up to go to the previous sheet, and Ctrl plus Page Down to go to the next sheet. </t>
  </si>
  <si>
    <t>Student journal</t>
  </si>
  <si>
    <t>Hello! This student journal will fill automatically as you enter your thoughts to the reflection on each activity page. Once you have completed each reflection, you can PRINT TO PDF to send to your teacher as evidence of your hard work. Good luck!</t>
  </si>
  <si>
    <t>Student journal - Use data to investigate</t>
  </si>
  <si>
    <t>Enter your name in cell D4, date in D5, and class in D6, as applicable.</t>
  </si>
  <si>
    <t>Complete the written reflections on previous sheets to fill in here.</t>
  </si>
  <si>
    <t>Date</t>
  </si>
  <si>
    <t>Class</t>
  </si>
  <si>
    <t>Hello! This student journal will automatically fill as you answer the reflection questions (yellow) on each activity page. All entries should be completed in the numbered activity tabs. Once you have completed each reflection, you can PRINT TO PDF to send to your teacher as evidence of your hard work. Good luck!</t>
  </si>
  <si>
    <t>1. What do you think might be causing the decline of the Southern Resident orcas?
Explain your thinking.</t>
  </si>
  <si>
    <t>2. Analyze data from the food web, "Southern Resident diet" chart and the "Chinook salmon returning to spawn" chart on this worksheet. Use evidence from each of these sources to describe a reason for the decline of the Southern Resident orca popuation in the Salish Sea.</t>
  </si>
  <si>
    <t>3. Every year human produced pollutants enter the ocean. These include chemicals, microplastics, and other garbage. Organisms in lower trophic levels sometimes mistake these pollutants for food.
How might chemicals, microplastics, and other pollutants be effecting the Southern Resident orcas?</t>
  </si>
  <si>
    <t>4. Orcas have been measured communicating at much louder volumes when the seas around them are louder. For humans, this is like yelling to be heard in a loud room. How could sound pollution be impacting the population of these orcas?</t>
  </si>
  <si>
    <t>5. Look back at your original thinking in Worksheet "1. Identify the problem" for why the Southern Resident orca population is in decline. Has your idea changed? Provide an explanation for your response.</t>
  </si>
  <si>
    <t>6. What specific data / information from this lesson changed your thinking related to Southern Resident orca decline? If your idea has not changed, what data from this lesson can be used to support your original thoughts on why the Southern Resident orcas are declining?</t>
  </si>
  <si>
    <t>7. Look back at the data / information from this lesson. Is there anything else you would like to know about the Southern Resident orcas and/or other creatures living in the Salish Sea ecosystem? Write down your questions in the space below.</t>
  </si>
  <si>
    <t>8. What specific data / information would you need to answer the questions from your previous response?</t>
  </si>
  <si>
    <t>Teacher lesson plan</t>
  </si>
  <si>
    <t xml:space="preserve">Teachers can use this page to find all the learning objectives (D10 through D12), instructions (D15 through D27), and standards met in this workbook (C31 through C37). </t>
  </si>
  <si>
    <t>Teacher lesson plan – Use data to investigate</t>
  </si>
  <si>
    <t>On Excel for Windows, use Ctrl plus Page Up to go to the previous sheet. On Excel for the web, use Ctrl plus Alt plus Page Up to go to the previous sheet.</t>
  </si>
  <si>
    <t>INTRODUCTION</t>
  </si>
  <si>
    <t>In this lesson, students investigate data related to factors that may be contributing to the Southern Resident orca population decline. This self-paced Excel activity engages students with important information and interactive visualizations. Students analyze data from different sources and generate new questions that can may lead to improving the health of this unique orca population.</t>
  </si>
  <si>
    <t>LEARNING OBJECTIVES</t>
  </si>
  <si>
    <t>Investigate data to describe feeding relationships in an ecosystem.</t>
  </si>
  <si>
    <t>Explore multiple sources of data to explain how toxins can influence the health of populations in an ecosystem.</t>
  </si>
  <si>
    <t>Analyze multiple acoustic data to provide evidence for the effects of sound pollution on a population.</t>
  </si>
  <si>
    <t>INSTRUCTIONS</t>
  </si>
  <si>
    <t>Open the "Swimming with orcas: Use data to investigate" workbook and familiarize yourself with how to use it by reading the Instructions worksheet in the workbook.</t>
  </si>
  <si>
    <t>Complete the guided steps in the workbook for each of the worksheets prior to introducing the activity to your students.</t>
  </si>
  <si>
    <t>Instruct your students in locating and opening the workbook. Introduce the students to the lesson using the Introduction worksheet and video link. Then show them how to navigate the workbook and earn their Orca Research badge using the Instructions worksheet.</t>
  </si>
  <si>
    <t>With guided or independent study, have students complete each of the lesson sections in the workbook. Student reflections will auto populate in the student journal and can be saved as a PDF and submitted for credit. Use these responses to initiate a class share out and discussion.</t>
  </si>
  <si>
    <t>STANDARDS</t>
  </si>
  <si>
    <t>NGSS</t>
  </si>
  <si>
    <t xml:space="preserve">MS-LS2-1. Analyze and interpret data to provide evidence for the effects of resource availability on organisms and populations of organisms in an ecosystem. </t>
  </si>
  <si>
    <t>MS-LS2-4. Construct an argument supported by empirical evidence that changes to physical or biological components of an ecosystem affect populations.</t>
  </si>
  <si>
    <t>ISTE</t>
  </si>
  <si>
    <t>5b. Students collect data or identify relevant data sets, use digital tools to analyze them, and represent data in various ways to facilitate problem-solving and decision-making.</t>
  </si>
  <si>
    <t>LEARNING EXTENSION</t>
  </si>
  <si>
    <t>Visit the lesson webpage at https://aka.ms/OrcaData for learning extensions, including a career corner, reflections in Flipgrid, and mini-activities like writing a letter to your government. If you have feedback, let us know at https://aka.ms/email-help.</t>
  </si>
  <si>
    <t>Project extensions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</si>
</sst>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quot;Enter your name here&quot;"/>
    <numFmt numFmtId="165" formatCode=";\ ;&quot;Enter your name here&quot;;"/>
  </numFmts>
  <fonts count="50">
    <font>
      <sz val="11"/>
      <color theme="1"/>
      <name val="Segoe UI"/>
      <family val="2"/>
      <scheme val="minor"/>
    </font>
    <font>
      <sz val="8"/>
      <name val="Segoe UI"/>
      <family val="2"/>
      <scheme val="minor"/>
    </font>
    <font>
      <u/>
      <sz val="11"/>
      <color theme="10"/>
      <name val="Segoe UI"/>
      <family val="2"/>
      <scheme val="minor"/>
    </font>
    <font>
      <sz val="11"/>
      <color theme="1"/>
      <name val="Calibri"/>
      <family val="2"/>
    </font>
    <font>
      <sz val="6"/>
      <color theme="1"/>
      <name val="Calibri"/>
      <family val="2"/>
    </font>
    <font>
      <b/>
      <sz val="14"/>
      <color theme="1"/>
      <name val="Calibri"/>
      <family val="2"/>
    </font>
    <font>
      <b/>
      <sz val="11"/>
      <color theme="1"/>
      <name val="Calibri"/>
      <family val="2"/>
    </font>
    <font>
      <sz val="22"/>
      <color rgb="FFFF0000"/>
      <name val="Calibri"/>
      <family val="2"/>
    </font>
    <font>
      <sz val="22"/>
      <color theme="1"/>
      <name val="Calibri"/>
      <family val="2"/>
    </font>
    <font>
      <b/>
      <sz val="16"/>
      <color theme="1"/>
      <name val="Calibri"/>
      <family val="2"/>
    </font>
    <font>
      <sz val="12"/>
      <color theme="1"/>
      <name val="Calibri"/>
      <family val="2"/>
    </font>
    <font>
      <sz val="13"/>
      <color theme="1"/>
      <name val="Calibri"/>
      <family val="2"/>
    </font>
    <font>
      <b/>
      <sz val="18"/>
      <color theme="1"/>
      <name val="Calibri"/>
      <family val="2"/>
    </font>
    <font>
      <sz val="14"/>
      <color theme="1"/>
      <name val="Calibri"/>
      <family val="2"/>
    </font>
    <font>
      <sz val="13"/>
      <color theme="4" tint="-0.249977111117893"/>
      <name val="Calibri"/>
      <family val="2"/>
    </font>
    <font>
      <b/>
      <i/>
      <sz val="13"/>
      <color theme="1"/>
      <name val="Calibri"/>
      <family val="2"/>
    </font>
    <font>
      <b/>
      <i/>
      <sz val="12"/>
      <color theme="1"/>
      <name val="Calibri"/>
      <family val="2"/>
    </font>
    <font>
      <b/>
      <u/>
      <sz val="11"/>
      <color theme="9"/>
      <name val="Calibri"/>
      <family val="2"/>
    </font>
    <font>
      <b/>
      <u/>
      <sz val="11"/>
      <color theme="8" tint="-0.499984740745262"/>
      <name val="Calibri"/>
      <family val="2"/>
    </font>
    <font>
      <b/>
      <u/>
      <sz val="11"/>
      <color rgb="FF7030A0"/>
      <name val="Calibri"/>
      <family val="2"/>
    </font>
    <font>
      <b/>
      <u/>
      <sz val="11"/>
      <color theme="4" tint="-0.249977111117893"/>
      <name val="Calibri"/>
      <family val="2"/>
    </font>
    <font>
      <b/>
      <sz val="20"/>
      <color theme="1"/>
      <name val="Calibri"/>
      <family val="2"/>
    </font>
    <font>
      <sz val="11"/>
      <color rgb="FF243A5E"/>
      <name val="Calibri"/>
      <family val="2"/>
    </font>
    <font>
      <sz val="12"/>
      <color rgb="FF6A4B16"/>
      <name val="Calibri"/>
      <family val="2"/>
    </font>
    <font>
      <sz val="11"/>
      <color rgb="FF6A4B16"/>
      <name val="Calibri"/>
      <family val="2"/>
    </font>
    <font>
      <b/>
      <sz val="12"/>
      <color rgb="FF422E0E"/>
      <name val="Calibri"/>
      <family val="2"/>
    </font>
    <font>
      <b/>
      <sz val="11"/>
      <color rgb="FF16243A"/>
      <name val="Calibri"/>
      <family val="2"/>
    </font>
    <font>
      <sz val="12"/>
      <color rgb="FF422E0E"/>
      <name val="Calibri"/>
      <family val="2"/>
    </font>
    <font>
      <sz val="11"/>
      <color rgb="FF422E0E"/>
      <name val="Calibri"/>
      <family val="2"/>
    </font>
    <font>
      <sz val="16"/>
      <color theme="1"/>
      <name val="Calibri"/>
      <family val="2"/>
    </font>
    <font>
      <sz val="12"/>
      <color rgb="FF243A5E"/>
      <name val="Calibri"/>
      <family val="2"/>
    </font>
    <font>
      <b/>
      <sz val="11"/>
      <color rgb="FF16243A"/>
      <name val="Segoe UI"/>
      <family val="2"/>
      <scheme val="minor"/>
    </font>
    <font>
      <sz val="12"/>
      <color rgb="FF003E6A"/>
      <name val="Calibri"/>
      <family val="2"/>
    </font>
    <font>
      <sz val="11"/>
      <color rgb="FFFFFFFF"/>
      <name val="Calibri"/>
      <family val="2"/>
    </font>
    <font>
      <b/>
      <sz val="16"/>
      <color rgb="FFFFFFFF"/>
      <name val="Calibri"/>
      <family val="2"/>
    </font>
    <font>
      <sz val="5"/>
      <color theme="1"/>
      <name val="Calibri"/>
      <family val="2"/>
    </font>
    <font>
      <sz val="12"/>
      <color theme="0"/>
      <name val="Calibri"/>
      <family val="2"/>
    </font>
    <font>
      <sz val="14"/>
      <color rgb="FF422E0E"/>
      <name val="Calibri"/>
      <family val="2"/>
    </font>
    <font>
      <sz val="14"/>
      <color rgb="FF16243A"/>
      <name val="Calibri"/>
      <family val="2"/>
    </font>
    <font>
      <b/>
      <sz val="24"/>
      <color theme="1"/>
      <name val="Calibri"/>
      <family val="2"/>
    </font>
    <font>
      <sz val="11"/>
      <color theme="0"/>
      <name val="Calibri"/>
      <family val="2"/>
    </font>
    <font>
      <sz val="14"/>
      <name val="Calibri"/>
      <family val="2"/>
    </font>
    <font>
      <b/>
      <sz val="18"/>
      <color rgb="FFFFFFFF"/>
      <name val="Calibri"/>
      <family val="2"/>
    </font>
    <font>
      <sz val="10"/>
      <color theme="1"/>
      <name val="Calibri"/>
      <family val="2"/>
    </font>
    <font>
      <sz val="10"/>
      <name val="Calibri"/>
      <family val="2"/>
    </font>
    <font>
      <b/>
      <sz val="11"/>
      <name val="Calibri"/>
      <family val="2"/>
    </font>
    <font>
      <b/>
      <i/>
      <sz val="10"/>
      <color rgb="FFC00000"/>
      <name val="Calibri"/>
      <family val="2"/>
    </font>
    <font>
      <sz val="11"/>
      <name val="Calibri"/>
      <family val="2"/>
    </font>
    <font>
      <b/>
      <sz val="12"/>
      <color theme="1"/>
      <name val="Calibri"/>
      <family val="2"/>
    </font>
    <font>
      <b/>
      <i/>
      <sz val="12"/>
      <color rgb="FFC00000"/>
      <name val="Calibri"/>
      <family val="2"/>
    </font>
  </fonts>
  <fills count="1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4" tint="0.79998168889431442"/>
        <bgColor indexed="64"/>
      </patternFill>
    </fill>
    <fill>
      <patternFill patternType="solid">
        <fgColor theme="1" tint="0.89999084444715716"/>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D2E1F7"/>
        <bgColor indexed="64"/>
      </patternFill>
    </fill>
    <fill>
      <patternFill patternType="solid">
        <fgColor rgb="FFE4ECF8"/>
        <bgColor indexed="64"/>
      </patternFill>
    </fill>
    <fill>
      <patternFill patternType="solid">
        <fgColor rgb="FFFFF8EC"/>
        <bgColor indexed="64"/>
      </patternFill>
    </fill>
    <fill>
      <patternFill patternType="solid">
        <fgColor rgb="FFFFF1D9"/>
        <bgColor indexed="64"/>
      </patternFill>
    </fill>
    <fill>
      <patternFill patternType="solid">
        <fgColor rgb="FFF2F2F2"/>
        <bgColor indexed="64"/>
      </patternFill>
    </fill>
    <fill>
      <patternFill patternType="solid">
        <fgColor rgb="FF000000"/>
        <bgColor indexed="64"/>
      </patternFill>
    </fill>
    <fill>
      <patternFill patternType="solid">
        <fgColor rgb="FF243A5E"/>
        <bgColor indexed="64"/>
      </patternFill>
    </fill>
    <fill>
      <patternFill patternType="solid">
        <fgColor rgb="FFC4E6FF"/>
        <bgColor rgb="FF000000"/>
      </patternFill>
    </fill>
  </fills>
  <borders count="74">
    <border>
      <left/>
      <right/>
      <top/>
      <bottom/>
      <diagonal/>
    </border>
    <border>
      <left/>
      <right/>
      <top style="medium">
        <color theme="7" tint="-0.499984740745262"/>
      </top>
      <bottom style="medium">
        <color theme="7"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4" tint="-0.499984740745262"/>
      </left>
      <right/>
      <top style="medium">
        <color theme="4" tint="-0.499984740745262"/>
      </top>
      <bottom style="medium">
        <color theme="4" tint="-0.499984740745262"/>
      </bottom>
      <diagonal/>
    </border>
    <border>
      <left/>
      <right style="medium">
        <color theme="4" tint="-0.499984740745262"/>
      </right>
      <top style="medium">
        <color theme="4" tint="-0.499984740745262"/>
      </top>
      <bottom style="medium">
        <color theme="4" tint="-0.499984740745262"/>
      </bottom>
      <diagonal/>
    </border>
    <border>
      <left style="medium">
        <color theme="8" tint="-0.499984740745262"/>
      </left>
      <right/>
      <top style="medium">
        <color theme="8" tint="-0.499984740745262"/>
      </top>
      <bottom/>
      <diagonal/>
    </border>
    <border>
      <left/>
      <right/>
      <top style="medium">
        <color theme="8" tint="-0.499984740745262"/>
      </top>
      <bottom/>
      <diagonal/>
    </border>
    <border>
      <left/>
      <right style="medium">
        <color theme="8" tint="-0.499984740745262"/>
      </right>
      <top style="medium">
        <color theme="8" tint="-0.499984740745262"/>
      </top>
      <bottom/>
      <diagonal/>
    </border>
    <border>
      <left style="medium">
        <color theme="8" tint="-0.499984740745262"/>
      </left>
      <right/>
      <top/>
      <bottom style="medium">
        <color theme="8" tint="-0.499984740745262"/>
      </bottom>
      <diagonal/>
    </border>
    <border>
      <left/>
      <right/>
      <top/>
      <bottom style="medium">
        <color theme="8" tint="-0.499984740745262"/>
      </bottom>
      <diagonal/>
    </border>
    <border>
      <left/>
      <right style="medium">
        <color theme="8" tint="-0.499984740745262"/>
      </right>
      <top/>
      <bottom style="medium">
        <color theme="8" tint="-0.499984740745262"/>
      </bottom>
      <diagonal/>
    </border>
    <border>
      <left style="medium">
        <color theme="8" tint="-0.499984740745262"/>
      </left>
      <right/>
      <top/>
      <bottom/>
      <diagonal/>
    </border>
    <border>
      <left/>
      <right style="medium">
        <color theme="8" tint="-0.499984740745262"/>
      </right>
      <top/>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right style="dashed">
        <color indexed="64"/>
      </right>
      <top/>
      <bottom/>
      <diagonal/>
    </border>
    <border>
      <left style="medium">
        <color theme="4" tint="-0.499984740745262"/>
      </left>
      <right/>
      <top/>
      <bottom/>
      <diagonal/>
    </border>
    <border>
      <left style="thin">
        <color theme="1"/>
      </left>
      <right style="thin">
        <color theme="1"/>
      </right>
      <top style="thin">
        <color theme="1"/>
      </top>
      <bottom style="thin">
        <color theme="1"/>
      </bottom>
      <diagonal/>
    </border>
    <border>
      <left style="medium">
        <color rgb="FF243A5E"/>
      </left>
      <right/>
      <top style="medium">
        <color rgb="FF243A5E"/>
      </top>
      <bottom style="medium">
        <color rgb="FF243A5E"/>
      </bottom>
      <diagonal/>
    </border>
    <border>
      <left/>
      <right/>
      <top style="medium">
        <color rgb="FF243A5E"/>
      </top>
      <bottom style="medium">
        <color rgb="FF243A5E"/>
      </bottom>
      <diagonal/>
    </border>
    <border>
      <left/>
      <right style="medium">
        <color rgb="FF243A5E"/>
      </right>
      <top style="medium">
        <color rgb="FF243A5E"/>
      </top>
      <bottom style="medium">
        <color rgb="FF243A5E"/>
      </bottom>
      <diagonal/>
    </border>
    <border>
      <left/>
      <right/>
      <top style="thick">
        <color rgb="FF9AD9D1"/>
      </top>
      <bottom/>
      <diagonal/>
    </border>
    <border>
      <left style="medium">
        <color rgb="FF6A4B16"/>
      </left>
      <right/>
      <top style="medium">
        <color rgb="FF6A4B16"/>
      </top>
      <bottom style="medium">
        <color rgb="FF6A4B16"/>
      </bottom>
      <diagonal/>
    </border>
    <border>
      <left/>
      <right/>
      <top style="medium">
        <color rgb="FF6A4B16"/>
      </top>
      <bottom style="medium">
        <color rgb="FF6A4B16"/>
      </bottom>
      <diagonal/>
    </border>
    <border>
      <left/>
      <right style="medium">
        <color rgb="FF6A4B16"/>
      </right>
      <top style="medium">
        <color rgb="FF6A4B16"/>
      </top>
      <bottom style="medium">
        <color rgb="FF6A4B16"/>
      </bottom>
      <diagonal/>
    </border>
    <border>
      <left style="medium">
        <color rgb="FF6A4B16"/>
      </left>
      <right/>
      <top style="medium">
        <color rgb="FF6A4B16"/>
      </top>
      <bottom/>
      <diagonal/>
    </border>
    <border>
      <left/>
      <right/>
      <top style="medium">
        <color rgb="FF6A4B16"/>
      </top>
      <bottom/>
      <diagonal/>
    </border>
    <border>
      <left/>
      <right style="medium">
        <color rgb="FF6A4B16"/>
      </right>
      <top style="medium">
        <color rgb="FF6A4B16"/>
      </top>
      <bottom/>
      <diagonal/>
    </border>
    <border>
      <left style="medium">
        <color rgb="FF6A4B16"/>
      </left>
      <right/>
      <top/>
      <bottom/>
      <diagonal/>
    </border>
    <border>
      <left/>
      <right style="medium">
        <color rgb="FF6A4B16"/>
      </right>
      <top/>
      <bottom/>
      <diagonal/>
    </border>
    <border>
      <left style="medium">
        <color rgb="FF6A4B16"/>
      </left>
      <right/>
      <top/>
      <bottom style="medium">
        <color rgb="FF6A4B16"/>
      </bottom>
      <diagonal/>
    </border>
    <border>
      <left/>
      <right/>
      <top/>
      <bottom style="medium">
        <color rgb="FF6A4B16"/>
      </bottom>
      <diagonal/>
    </border>
    <border>
      <left/>
      <right style="medium">
        <color rgb="FF6A4B16"/>
      </right>
      <top/>
      <bottom style="medium">
        <color rgb="FF6A4B16"/>
      </bottom>
      <diagonal/>
    </border>
    <border>
      <left/>
      <right/>
      <top/>
      <bottom style="thick">
        <color rgb="FF9AD9D1"/>
      </bottom>
      <diagonal/>
    </border>
    <border>
      <left style="medium">
        <color rgb="FF805C00"/>
      </left>
      <right style="medium">
        <color rgb="FF805C00"/>
      </right>
      <top style="medium">
        <color rgb="FF805C00"/>
      </top>
      <bottom style="medium">
        <color rgb="FF805C00"/>
      </bottom>
      <diagonal/>
    </border>
    <border>
      <left style="medium">
        <color rgb="FF805C00"/>
      </left>
      <right/>
      <top style="medium">
        <color rgb="FF805C00"/>
      </top>
      <bottom/>
      <diagonal/>
    </border>
    <border>
      <left/>
      <right/>
      <top style="medium">
        <color rgb="FF805C00"/>
      </top>
      <bottom/>
      <diagonal/>
    </border>
    <border>
      <left/>
      <right style="medium">
        <color rgb="FF805C00"/>
      </right>
      <top style="medium">
        <color rgb="FF805C00"/>
      </top>
      <bottom/>
      <diagonal/>
    </border>
    <border>
      <left style="medium">
        <color rgb="FF805C00"/>
      </left>
      <right/>
      <top/>
      <bottom/>
      <diagonal/>
    </border>
    <border>
      <left/>
      <right style="medium">
        <color rgb="FF805C00"/>
      </right>
      <top/>
      <bottom/>
      <diagonal/>
    </border>
    <border>
      <left style="medium">
        <color rgb="FF805C00"/>
      </left>
      <right/>
      <top/>
      <bottom style="medium">
        <color rgb="FF805C00"/>
      </bottom>
      <diagonal/>
    </border>
    <border>
      <left/>
      <right/>
      <top/>
      <bottom style="medium">
        <color rgb="FF805C00"/>
      </bottom>
      <diagonal/>
    </border>
    <border>
      <left/>
      <right style="medium">
        <color rgb="FF805C00"/>
      </right>
      <top/>
      <bottom style="medium">
        <color rgb="FF805C00"/>
      </bottom>
      <diagonal/>
    </border>
    <border>
      <left style="medium">
        <color rgb="FF805C00"/>
      </left>
      <right style="medium">
        <color rgb="FF805C00"/>
      </right>
      <top style="medium">
        <color rgb="FF805C00"/>
      </top>
      <bottom/>
      <diagonal/>
    </border>
    <border>
      <left style="medium">
        <color rgb="FF805C00"/>
      </left>
      <right/>
      <top style="medium">
        <color rgb="FF805C00"/>
      </top>
      <bottom style="medium">
        <color rgb="FF805C00"/>
      </bottom>
      <diagonal/>
    </border>
    <border>
      <left style="medium">
        <color rgb="FF003E6A"/>
      </left>
      <right/>
      <top style="medium">
        <color rgb="FF003E6A"/>
      </top>
      <bottom/>
      <diagonal/>
    </border>
    <border>
      <left/>
      <right/>
      <top style="medium">
        <color rgb="FF003E6A"/>
      </top>
      <bottom/>
      <diagonal/>
    </border>
    <border>
      <left/>
      <right style="medium">
        <color rgb="FF003E6A"/>
      </right>
      <top style="medium">
        <color rgb="FF003E6A"/>
      </top>
      <bottom/>
      <diagonal/>
    </border>
    <border>
      <left style="medium">
        <color rgb="FF003E6A"/>
      </left>
      <right/>
      <top/>
      <bottom style="medium">
        <color rgb="FF003E6A"/>
      </bottom>
      <diagonal/>
    </border>
    <border>
      <left/>
      <right/>
      <top/>
      <bottom style="medium">
        <color rgb="FF003E6A"/>
      </bottom>
      <diagonal/>
    </border>
    <border>
      <left/>
      <right style="medium">
        <color rgb="FF003E6A"/>
      </right>
      <top/>
      <bottom style="medium">
        <color rgb="FF003E6A"/>
      </bottom>
      <diagonal/>
    </border>
    <border>
      <left style="medium">
        <color rgb="FF003E6A"/>
      </left>
      <right/>
      <top style="medium">
        <color rgb="FF003E6A"/>
      </top>
      <bottom style="medium">
        <color rgb="FF003E6A"/>
      </bottom>
      <diagonal/>
    </border>
    <border>
      <left/>
      <right/>
      <top style="medium">
        <color rgb="FF003E6A"/>
      </top>
      <bottom style="medium">
        <color rgb="FF003E6A"/>
      </bottom>
      <diagonal/>
    </border>
    <border>
      <left/>
      <right style="medium">
        <color rgb="FF003E6A"/>
      </right>
      <top style="medium">
        <color rgb="FF003E6A"/>
      </top>
      <bottom style="medium">
        <color rgb="FF003E6A"/>
      </bottom>
      <diagonal/>
    </border>
    <border>
      <left style="medium">
        <color rgb="FFFFF8EC"/>
      </left>
      <right/>
      <top/>
      <bottom/>
      <diagonal/>
    </border>
    <border>
      <left style="medium">
        <color rgb="FFE4ECF8"/>
      </left>
      <right/>
      <top/>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indexed="64"/>
      </bottom>
      <diagonal/>
    </border>
  </borders>
  <cellStyleXfs count="2">
    <xf numFmtId="0" fontId="0" fillId="0" borderId="0"/>
    <xf numFmtId="0" fontId="2" fillId="0" borderId="0" applyNumberFormat="0" applyFill="0" applyBorder="0" applyAlignment="0" applyProtection="0"/>
  </cellStyleXfs>
  <cellXfs count="281">
    <xf numFmtId="0" fontId="0" fillId="0" borderId="0" xfId="0"/>
    <xf numFmtId="0" fontId="2" fillId="0" borderId="0" xfId="1"/>
    <xf numFmtId="0" fontId="0" fillId="0" borderId="0" xfId="0" quotePrefix="1"/>
    <xf numFmtId="0" fontId="3" fillId="2" borderId="0" xfId="0" applyFont="1" applyFill="1"/>
    <xf numFmtId="0" fontId="3" fillId="3" borderId="2" xfId="0" applyFont="1" applyFill="1" applyBorder="1"/>
    <xf numFmtId="0" fontId="3" fillId="3" borderId="4" xfId="0" applyFont="1" applyFill="1" applyBorder="1"/>
    <xf numFmtId="0" fontId="3" fillId="3" borderId="5" xfId="0" applyFont="1" applyFill="1" applyBorder="1"/>
    <xf numFmtId="0" fontId="3" fillId="3" borderId="0" xfId="0" applyFont="1" applyFill="1"/>
    <xf numFmtId="0" fontId="3" fillId="3" borderId="6" xfId="0" applyFont="1" applyFill="1" applyBorder="1"/>
    <xf numFmtId="0" fontId="3" fillId="3" borderId="7" xfId="0" applyFont="1" applyFill="1" applyBorder="1"/>
    <xf numFmtId="0" fontId="3" fillId="3" borderId="8" xfId="0" applyFont="1" applyFill="1" applyBorder="1"/>
    <xf numFmtId="0" fontId="3" fillId="3" borderId="9" xfId="0" applyFont="1" applyFill="1" applyBorder="1"/>
    <xf numFmtId="0" fontId="4" fillId="2" borderId="0" xfId="0" applyFont="1" applyFill="1"/>
    <xf numFmtId="0" fontId="6" fillId="2" borderId="0" xfId="0" applyFont="1" applyFill="1"/>
    <xf numFmtId="0" fontId="3" fillId="3" borderId="0" xfId="0" applyFont="1" applyFill="1" applyAlignment="1">
      <alignment vertical="center"/>
    </xf>
    <xf numFmtId="0" fontId="3" fillId="3" borderId="0" xfId="0" applyFont="1" applyFill="1" applyAlignment="1">
      <alignment horizontal="center" vertical="center" wrapText="1"/>
    </xf>
    <xf numFmtId="0" fontId="7" fillId="3" borderId="0" xfId="0" applyFont="1" applyFill="1" applyAlignment="1">
      <alignment horizontal="left" vertical="center"/>
    </xf>
    <xf numFmtId="0" fontId="3" fillId="3" borderId="23" xfId="0" applyFont="1" applyFill="1" applyBorder="1"/>
    <xf numFmtId="0" fontId="12" fillId="2" borderId="0" xfId="0" applyFont="1" applyFill="1"/>
    <xf numFmtId="0" fontId="3" fillId="5" borderId="0" xfId="0" applyFont="1" applyFill="1"/>
    <xf numFmtId="0" fontId="11" fillId="3" borderId="0" xfId="0" applyFont="1" applyFill="1" applyAlignment="1">
      <alignment vertical="center"/>
    </xf>
    <xf numFmtId="0" fontId="16" fillId="2" borderId="0" xfId="0" applyFont="1" applyFill="1" applyAlignment="1">
      <alignment horizontal="left"/>
    </xf>
    <xf numFmtId="0" fontId="16" fillId="5" borderId="0" xfId="0" applyFont="1" applyFill="1" applyAlignment="1">
      <alignment horizontal="left"/>
    </xf>
    <xf numFmtId="0" fontId="3" fillId="2" borderId="1" xfId="0" applyFont="1" applyFill="1" applyBorder="1" applyAlignment="1">
      <alignment vertical="top" wrapText="1"/>
    </xf>
    <xf numFmtId="0" fontId="16" fillId="5" borderId="0" xfId="0" applyFont="1" applyFill="1" applyAlignment="1">
      <alignment horizontal="center"/>
    </xf>
    <xf numFmtId="0" fontId="16" fillId="3" borderId="0" xfId="0" applyFont="1" applyFill="1" applyAlignment="1">
      <alignment horizontal="center"/>
    </xf>
    <xf numFmtId="0" fontId="16" fillId="3" borderId="0" xfId="0" applyFont="1" applyFill="1" applyAlignment="1">
      <alignment horizontal="center" vertical="center"/>
    </xf>
    <xf numFmtId="0" fontId="3" fillId="3" borderId="0" xfId="0" applyFont="1" applyFill="1" applyAlignment="1">
      <alignment horizontal="left" indent="1"/>
    </xf>
    <xf numFmtId="0" fontId="3" fillId="5" borderId="0" xfId="0" applyFont="1" applyFill="1" applyAlignment="1">
      <alignment horizontal="left" vertical="top" wrapText="1"/>
    </xf>
    <xf numFmtId="0" fontId="6" fillId="3" borderId="0" xfId="0" applyFont="1" applyFill="1"/>
    <xf numFmtId="0" fontId="3" fillId="3" borderId="24" xfId="0" applyFont="1" applyFill="1" applyBorder="1"/>
    <xf numFmtId="0" fontId="16" fillId="3" borderId="0" xfId="0" applyFont="1" applyFill="1" applyAlignment="1">
      <alignment horizontal="left"/>
    </xf>
    <xf numFmtId="0" fontId="5" fillId="3" borderId="0" xfId="0" applyFont="1" applyFill="1" applyAlignment="1">
      <alignment vertical="center"/>
    </xf>
    <xf numFmtId="0" fontId="5" fillId="3" borderId="29" xfId="0" applyFont="1" applyFill="1" applyBorder="1" applyAlignment="1">
      <alignment vertical="center"/>
    </xf>
    <xf numFmtId="0" fontId="3" fillId="3" borderId="29" xfId="0" applyFont="1" applyFill="1" applyBorder="1"/>
    <xf numFmtId="0" fontId="3" fillId="2" borderId="41" xfId="0" applyFont="1" applyFill="1" applyBorder="1"/>
    <xf numFmtId="0" fontId="29" fillId="2" borderId="0" xfId="0" applyFont="1" applyFill="1"/>
    <xf numFmtId="0" fontId="29" fillId="3" borderId="0" xfId="0" applyFont="1" applyFill="1"/>
    <xf numFmtId="0" fontId="4" fillId="2" borderId="41" xfId="0" applyFont="1" applyFill="1" applyBorder="1"/>
    <xf numFmtId="0" fontId="3" fillId="13" borderId="0" xfId="0" applyFont="1" applyFill="1"/>
    <xf numFmtId="0" fontId="21" fillId="2" borderId="0" xfId="0" applyFont="1" applyFill="1"/>
    <xf numFmtId="0" fontId="3" fillId="0" borderId="0" xfId="0" applyFont="1"/>
    <xf numFmtId="0" fontId="3" fillId="14" borderId="0" xfId="0" applyFont="1" applyFill="1"/>
    <xf numFmtId="0" fontId="33" fillId="14" borderId="0" xfId="0" applyFont="1" applyFill="1" applyAlignment="1">
      <alignment vertical="center" wrapText="1"/>
    </xf>
    <xf numFmtId="0" fontId="35" fillId="2" borderId="0" xfId="0" applyFont="1" applyFill="1"/>
    <xf numFmtId="0" fontId="35" fillId="2" borderId="41" xfId="0" applyFont="1" applyFill="1" applyBorder="1"/>
    <xf numFmtId="0" fontId="10" fillId="2" borderId="0" xfId="0" applyFont="1" applyFill="1"/>
    <xf numFmtId="0" fontId="11" fillId="3" borderId="0" xfId="0" applyFont="1" applyFill="1" applyAlignment="1">
      <alignment wrapText="1"/>
    </xf>
    <xf numFmtId="0" fontId="36" fillId="2" borderId="0" xfId="0" applyFont="1" applyFill="1" applyAlignment="1">
      <alignment wrapText="1"/>
    </xf>
    <xf numFmtId="0" fontId="30" fillId="2" borderId="0" xfId="0" applyFont="1" applyFill="1" applyAlignment="1">
      <alignment wrapText="1"/>
    </xf>
    <xf numFmtId="0" fontId="36" fillId="2" borderId="0" xfId="0" applyFont="1" applyFill="1"/>
    <xf numFmtId="0" fontId="9" fillId="3" borderId="0" xfId="0" applyFont="1" applyFill="1" applyAlignment="1">
      <alignment horizontal="left" vertical="center" wrapText="1"/>
    </xf>
    <xf numFmtId="0" fontId="3" fillId="2" borderId="0" xfId="0" applyFont="1" applyFill="1" applyAlignment="1">
      <alignment wrapText="1"/>
    </xf>
    <xf numFmtId="0" fontId="40" fillId="14" borderId="0" xfId="0" applyFont="1" applyFill="1" applyAlignment="1">
      <alignment wrapText="1"/>
    </xf>
    <xf numFmtId="0" fontId="4" fillId="2" borderId="0" xfId="0" applyFont="1" applyFill="1" applyAlignment="1">
      <alignment wrapText="1"/>
    </xf>
    <xf numFmtId="0" fontId="35" fillId="2" borderId="0" xfId="0" applyFont="1" applyFill="1" applyAlignment="1">
      <alignment wrapText="1"/>
    </xf>
    <xf numFmtId="0" fontId="39" fillId="3" borderId="3" xfId="0" applyFont="1" applyFill="1" applyBorder="1" applyAlignment="1">
      <alignment horizontal="left" vertical="center"/>
    </xf>
    <xf numFmtId="0" fontId="39" fillId="3" borderId="0" xfId="0" applyFont="1" applyFill="1" applyAlignment="1">
      <alignment horizontal="left" vertical="center"/>
    </xf>
    <xf numFmtId="164" fontId="41" fillId="2" borderId="73" xfId="0" applyNumberFormat="1" applyFont="1" applyFill="1" applyBorder="1" applyAlignment="1">
      <alignment horizontal="left" vertical="center"/>
    </xf>
    <xf numFmtId="165" fontId="13" fillId="3" borderId="0" xfId="0" applyNumberFormat="1" applyFont="1" applyFill="1" applyAlignment="1">
      <alignment horizontal="left" vertical="top" wrapText="1"/>
    </xf>
    <xf numFmtId="0" fontId="43" fillId="2" borderId="0" xfId="0" applyFont="1" applyFill="1" applyAlignment="1">
      <alignment vertical="top" wrapText="1"/>
    </xf>
    <xf numFmtId="0" fontId="6" fillId="2" borderId="0" xfId="0" quotePrefix="1" applyFont="1" applyFill="1" applyAlignment="1">
      <alignment horizontal="center" vertical="top"/>
    </xf>
    <xf numFmtId="0" fontId="45" fillId="2" borderId="0" xfId="0" applyFont="1" applyFill="1" applyAlignment="1">
      <alignment horizontal="center" vertical="top" wrapText="1"/>
    </xf>
    <xf numFmtId="0" fontId="6" fillId="2" borderId="0" xfId="0" quotePrefix="1" applyFont="1" applyFill="1" applyAlignment="1">
      <alignment horizontal="center" vertical="center"/>
    </xf>
    <xf numFmtId="0" fontId="10" fillId="2" borderId="0" xfId="0" applyFont="1" applyFill="1" applyAlignment="1">
      <alignment vertical="top" wrapText="1"/>
    </xf>
    <xf numFmtId="0" fontId="46" fillId="2" borderId="0" xfId="0" applyFont="1" applyFill="1" applyAlignment="1">
      <alignment vertical="top" wrapText="1"/>
    </xf>
    <xf numFmtId="0" fontId="44" fillId="2" borderId="0" xfId="0" applyFont="1" applyFill="1" applyAlignment="1">
      <alignment vertical="top" wrapText="1"/>
    </xf>
    <xf numFmtId="0" fontId="3" fillId="3" borderId="0" xfId="0" applyFont="1" applyFill="1" applyAlignment="1">
      <alignment horizontal="left" vertical="center" indent="1"/>
    </xf>
    <xf numFmtId="0" fontId="3" fillId="3" borderId="0" xfId="0" applyFont="1" applyFill="1" applyAlignment="1">
      <alignment horizontal="left" vertical="top" wrapText="1"/>
    </xf>
    <xf numFmtId="0" fontId="9" fillId="3" borderId="0" xfId="0" applyFont="1" applyFill="1" applyAlignment="1">
      <alignment vertical="center"/>
    </xf>
    <xf numFmtId="0" fontId="3" fillId="3" borderId="0" xfId="0" applyFont="1" applyFill="1" applyAlignment="1">
      <alignment vertical="top" wrapText="1"/>
    </xf>
    <xf numFmtId="0" fontId="3" fillId="3" borderId="0" xfId="0" applyFont="1" applyFill="1" applyAlignment="1">
      <alignment vertical="center" wrapText="1"/>
    </xf>
    <xf numFmtId="0" fontId="9" fillId="3" borderId="29" xfId="0" applyFont="1" applyFill="1" applyBorder="1" applyAlignment="1">
      <alignment vertical="center"/>
    </xf>
    <xf numFmtId="0" fontId="13" fillId="3" borderId="0" xfId="0" applyFont="1" applyFill="1" applyAlignment="1">
      <alignment vertical="top" wrapText="1"/>
    </xf>
    <xf numFmtId="0" fontId="11" fillId="3" borderId="0" xfId="0" applyFont="1" applyFill="1" applyAlignment="1">
      <alignment horizontal="left" wrapText="1" indent="1"/>
    </xf>
    <xf numFmtId="0" fontId="3" fillId="3" borderId="0" xfId="0" applyFont="1" applyFill="1" applyAlignment="1">
      <alignment horizontal="left" vertical="center" wrapText="1"/>
    </xf>
    <xf numFmtId="0" fontId="3" fillId="3" borderId="0" xfId="0" applyFont="1" applyFill="1" applyAlignment="1">
      <alignment horizontal="left" wrapText="1" indent="1"/>
    </xf>
    <xf numFmtId="0" fontId="6" fillId="5" borderId="0" xfId="0" applyFont="1" applyFill="1" applyAlignment="1">
      <alignment vertical="center" wrapText="1"/>
    </xf>
    <xf numFmtId="0" fontId="6" fillId="5" borderId="0" xfId="0" applyFont="1" applyFill="1" applyAlignment="1">
      <alignment horizontal="center" vertical="center" wrapText="1"/>
    </xf>
    <xf numFmtId="0" fontId="3" fillId="3" borderId="0" xfId="0" applyFont="1" applyFill="1" applyAlignment="1">
      <alignment horizontal="left" wrapText="1"/>
    </xf>
    <xf numFmtId="0" fontId="21" fillId="2" borderId="0" xfId="0" applyFont="1" applyFill="1" applyAlignment="1">
      <alignment vertical="center"/>
    </xf>
    <xf numFmtId="0" fontId="16" fillId="5" borderId="0" xfId="0" applyFont="1" applyFill="1" applyAlignment="1">
      <alignment horizontal="center" vertical="center"/>
    </xf>
    <xf numFmtId="0" fontId="10" fillId="3" borderId="0" xfId="0" applyFont="1" applyFill="1" applyAlignment="1">
      <alignment vertical="top" wrapText="1"/>
    </xf>
    <xf numFmtId="0" fontId="3" fillId="3" borderId="0" xfId="0" applyFont="1" applyFill="1" applyAlignment="1">
      <alignment horizontal="left" vertical="center" wrapText="1" indent="1"/>
    </xf>
    <xf numFmtId="0" fontId="49" fillId="2" borderId="0" xfId="0" applyFont="1" applyFill="1" applyAlignment="1">
      <alignment wrapText="1"/>
    </xf>
    <xf numFmtId="0" fontId="33" fillId="14" borderId="0" xfId="0" applyFont="1" applyFill="1" applyAlignment="1">
      <alignment vertical="top" wrapText="1"/>
    </xf>
    <xf numFmtId="0" fontId="32" fillId="4" borderId="0" xfId="1" applyFont="1" applyFill="1" applyAlignment="1">
      <alignment horizontal="center" vertical="center" wrapText="1"/>
    </xf>
    <xf numFmtId="0" fontId="30" fillId="4" borderId="0" xfId="1" applyFont="1" applyFill="1" applyAlignment="1">
      <alignment horizontal="center" vertical="center" wrapText="1"/>
    </xf>
    <xf numFmtId="0" fontId="42" fillId="14" borderId="0" xfId="0" applyFont="1" applyFill="1" applyAlignment="1">
      <alignment vertical="center"/>
    </xf>
    <xf numFmtId="0" fontId="3" fillId="3" borderId="13" xfId="0" applyFont="1" applyFill="1" applyBorder="1" applyAlignment="1">
      <alignment horizontal="left" vertical="center" indent="1"/>
    </xf>
    <xf numFmtId="0" fontId="3" fillId="3" borderId="0" xfId="0" applyFont="1" applyFill="1" applyAlignment="1">
      <alignment horizontal="left" vertical="center" indent="1"/>
    </xf>
    <xf numFmtId="0" fontId="3" fillId="3" borderId="0" xfId="0" applyFont="1" applyFill="1" applyAlignment="1">
      <alignment horizontal="left" vertical="top" wrapText="1"/>
    </xf>
    <xf numFmtId="0" fontId="14" fillId="3" borderId="64" xfId="0" applyFont="1" applyFill="1" applyBorder="1" applyAlignment="1">
      <alignment horizontal="left" vertical="center" indent="1"/>
    </xf>
    <xf numFmtId="0" fontId="9" fillId="3" borderId="0" xfId="0" applyFont="1" applyFill="1" applyAlignment="1">
      <alignment vertical="center"/>
    </xf>
    <xf numFmtId="0" fontId="24" fillId="11" borderId="16" xfId="0" applyFont="1" applyFill="1" applyBorder="1" applyAlignment="1">
      <alignment horizontal="right" vertical="center"/>
    </xf>
    <xf numFmtId="0" fontId="37" fillId="8" borderId="20" xfId="0" applyFont="1" applyFill="1" applyBorder="1" applyAlignment="1">
      <alignment horizontal="left" vertical="center" wrapText="1" indent="1"/>
    </xf>
    <xf numFmtId="0" fontId="37" fillId="8" borderId="21" xfId="0" applyFont="1" applyFill="1" applyBorder="1" applyAlignment="1">
      <alignment horizontal="left" vertical="center" wrapText="1" indent="1"/>
    </xf>
    <xf numFmtId="0" fontId="37" fillId="8" borderId="22" xfId="0" applyFont="1" applyFill="1" applyBorder="1" applyAlignment="1">
      <alignment horizontal="left" vertical="center" wrapText="1" indent="1"/>
    </xf>
    <xf numFmtId="0" fontId="30" fillId="2" borderId="53" xfId="1" applyFont="1" applyFill="1" applyBorder="1" applyAlignment="1">
      <alignment horizontal="center" vertical="center" wrapText="1"/>
    </xf>
    <xf numFmtId="0" fontId="30" fillId="2" borderId="54" xfId="1" applyFont="1" applyFill="1" applyBorder="1" applyAlignment="1">
      <alignment horizontal="center" vertical="center" wrapText="1"/>
    </xf>
    <xf numFmtId="0" fontId="30" fillId="2" borderId="55" xfId="1" applyFont="1" applyFill="1" applyBorder="1" applyAlignment="1">
      <alignment horizontal="center" vertical="center" wrapText="1"/>
    </xf>
    <xf numFmtId="0" fontId="30" fillId="2" borderId="56" xfId="1" applyFont="1" applyFill="1" applyBorder="1" applyAlignment="1">
      <alignment horizontal="center" vertical="center" wrapText="1"/>
    </xf>
    <xf numFmtId="0" fontId="30" fillId="2" borderId="57" xfId="1" applyFont="1" applyFill="1" applyBorder="1" applyAlignment="1">
      <alignment horizontal="center" vertical="center" wrapText="1"/>
    </xf>
    <xf numFmtId="0" fontId="30" fillId="2" borderId="58" xfId="1" applyFont="1" applyFill="1" applyBorder="1" applyAlignment="1">
      <alignment horizontal="center" vertical="center" wrapText="1"/>
    </xf>
    <xf numFmtId="0" fontId="36" fillId="15" borderId="0" xfId="1" applyFont="1" applyFill="1" applyAlignment="1">
      <alignment horizontal="center" vertical="center" wrapText="1"/>
    </xf>
    <xf numFmtId="0" fontId="3" fillId="3" borderId="13" xfId="0" applyFont="1" applyFill="1" applyBorder="1" applyAlignment="1">
      <alignment horizontal="left" vertical="top" wrapText="1"/>
    </xf>
    <xf numFmtId="0" fontId="14" fillId="3" borderId="25" xfId="0" applyFont="1" applyFill="1" applyBorder="1" applyAlignment="1">
      <alignment horizontal="left" vertical="center" indent="1"/>
    </xf>
    <xf numFmtId="0" fontId="3" fillId="3" borderId="0" xfId="0" applyFont="1" applyFill="1" applyAlignment="1">
      <alignment vertical="top" wrapText="1"/>
    </xf>
    <xf numFmtId="0" fontId="3" fillId="3" borderId="0" xfId="0" applyFont="1" applyFill="1" applyAlignment="1">
      <alignment vertical="center" wrapText="1"/>
    </xf>
    <xf numFmtId="0" fontId="22" fillId="10" borderId="0" xfId="0" applyFont="1" applyFill="1" applyAlignment="1">
      <alignment horizontal="right" vertical="center"/>
    </xf>
    <xf numFmtId="0" fontId="38" fillId="16" borderId="59" xfId="0" applyFont="1" applyFill="1" applyBorder="1" applyAlignment="1">
      <alignment horizontal="left" vertical="center" wrapText="1" indent="1"/>
    </xf>
    <xf numFmtId="0" fontId="38" fillId="16" borderId="60" xfId="0" applyFont="1" applyFill="1" applyBorder="1" applyAlignment="1">
      <alignment horizontal="left" vertical="center" wrapText="1" indent="1"/>
    </xf>
    <xf numFmtId="0" fontId="38" fillId="16" borderId="61" xfId="0" applyFont="1" applyFill="1" applyBorder="1" applyAlignment="1">
      <alignment horizontal="left" vertical="center" wrapText="1" indent="1"/>
    </xf>
    <xf numFmtId="0" fontId="3" fillId="7" borderId="12" xfId="0" applyFont="1" applyFill="1" applyBorder="1" applyAlignment="1">
      <alignment horizontal="left" vertical="center" wrapText="1" indent="1"/>
    </xf>
    <xf numFmtId="0" fontId="3" fillId="7" borderId="13" xfId="0" applyFont="1" applyFill="1" applyBorder="1" applyAlignment="1">
      <alignment horizontal="left" vertical="center" wrapText="1" indent="1"/>
    </xf>
    <xf numFmtId="0" fontId="3" fillId="7" borderId="14" xfId="0" applyFont="1" applyFill="1" applyBorder="1" applyAlignment="1">
      <alignment horizontal="left" vertical="center" wrapText="1" indent="1"/>
    </xf>
    <xf numFmtId="0" fontId="3" fillId="7" borderId="18" xfId="0" applyFont="1" applyFill="1" applyBorder="1" applyAlignment="1">
      <alignment horizontal="left" vertical="center" wrapText="1" indent="1"/>
    </xf>
    <xf numFmtId="0" fontId="3" fillId="7" borderId="0" xfId="0" applyFont="1" applyFill="1" applyAlignment="1">
      <alignment horizontal="left" vertical="center" wrapText="1" indent="1"/>
    </xf>
    <xf numFmtId="0" fontId="3" fillId="7" borderId="19" xfId="0" applyFont="1" applyFill="1" applyBorder="1" applyAlignment="1">
      <alignment horizontal="left" vertical="center" wrapText="1" indent="1"/>
    </xf>
    <xf numFmtId="0" fontId="3" fillId="7" borderId="15" xfId="0" applyFont="1" applyFill="1" applyBorder="1" applyAlignment="1">
      <alignment horizontal="left" vertical="center" wrapText="1" indent="1"/>
    </xf>
    <xf numFmtId="0" fontId="3" fillId="7" borderId="16" xfId="0" applyFont="1" applyFill="1" applyBorder="1" applyAlignment="1">
      <alignment horizontal="left" vertical="center" wrapText="1" indent="1"/>
    </xf>
    <xf numFmtId="0" fontId="3" fillId="7" borderId="17" xfId="0" applyFont="1" applyFill="1" applyBorder="1" applyAlignment="1">
      <alignment horizontal="left" vertical="center" wrapText="1" indent="1"/>
    </xf>
    <xf numFmtId="0" fontId="11" fillId="3" borderId="0" xfId="0" applyFont="1" applyFill="1" applyAlignment="1">
      <alignment vertical="top" wrapText="1"/>
    </xf>
    <xf numFmtId="0" fontId="9" fillId="3" borderId="0" xfId="0" applyFont="1" applyFill="1" applyAlignment="1">
      <alignment horizontal="left" vertical="center"/>
    </xf>
    <xf numFmtId="0" fontId="21" fillId="2" borderId="0" xfId="0" applyFont="1" applyFill="1" applyAlignment="1">
      <alignment horizontal="left" vertical="center"/>
    </xf>
    <xf numFmtId="0" fontId="9" fillId="3" borderId="29" xfId="0" applyFont="1" applyFill="1" applyBorder="1" applyAlignment="1">
      <alignment vertical="center"/>
    </xf>
    <xf numFmtId="0" fontId="11" fillId="2" borderId="0" xfId="0" applyFont="1" applyFill="1" applyAlignment="1">
      <alignment horizontal="left" vertical="center"/>
    </xf>
    <xf numFmtId="0" fontId="3" fillId="7" borderId="12" xfId="0" applyFont="1" applyFill="1" applyBorder="1" applyAlignment="1">
      <alignment horizontal="left" vertical="top" wrapText="1"/>
    </xf>
    <xf numFmtId="0" fontId="3" fillId="7" borderId="13" xfId="0" applyFont="1" applyFill="1" applyBorder="1" applyAlignment="1">
      <alignment horizontal="left" vertical="top" wrapText="1"/>
    </xf>
    <xf numFmtId="0" fontId="3" fillId="7" borderId="14" xfId="0" applyFont="1" applyFill="1" applyBorder="1" applyAlignment="1">
      <alignment horizontal="left" vertical="top" wrapText="1"/>
    </xf>
    <xf numFmtId="0" fontId="3" fillId="7" borderId="18" xfId="0" applyFont="1" applyFill="1" applyBorder="1" applyAlignment="1">
      <alignment horizontal="left" vertical="top" wrapText="1"/>
    </xf>
    <xf numFmtId="0" fontId="3" fillId="7" borderId="0" xfId="0" applyFont="1" applyFill="1" applyAlignment="1">
      <alignment horizontal="left" vertical="top" wrapText="1"/>
    </xf>
    <xf numFmtId="0" fontId="3" fillId="7" borderId="19" xfId="0" applyFont="1" applyFill="1" applyBorder="1" applyAlignment="1">
      <alignment horizontal="left" vertical="top" wrapText="1"/>
    </xf>
    <xf numFmtId="0" fontId="3" fillId="7" borderId="15" xfId="0" applyFont="1" applyFill="1" applyBorder="1" applyAlignment="1">
      <alignment horizontal="left" vertical="top" wrapText="1"/>
    </xf>
    <xf numFmtId="0" fontId="3" fillId="7" borderId="16" xfId="0" applyFont="1" applyFill="1" applyBorder="1" applyAlignment="1">
      <alignment horizontal="left" vertical="top" wrapText="1"/>
    </xf>
    <xf numFmtId="0" fontId="3" fillId="7" borderId="17" xfId="0" applyFont="1" applyFill="1" applyBorder="1" applyAlignment="1">
      <alignment horizontal="left" vertical="top" wrapText="1"/>
    </xf>
    <xf numFmtId="0" fontId="13" fillId="3" borderId="0" xfId="0" applyFont="1" applyFill="1" applyAlignment="1">
      <alignment vertical="top" wrapText="1"/>
    </xf>
    <xf numFmtId="0" fontId="36" fillId="15" borderId="53" xfId="1" applyFont="1" applyFill="1" applyBorder="1" applyAlignment="1">
      <alignment horizontal="center" vertical="center" wrapText="1"/>
    </xf>
    <xf numFmtId="0" fontId="36" fillId="15" borderId="54" xfId="1" applyFont="1" applyFill="1" applyBorder="1" applyAlignment="1">
      <alignment horizontal="center" vertical="center" wrapText="1"/>
    </xf>
    <xf numFmtId="0" fontId="36" fillId="15" borderId="55" xfId="1" applyFont="1" applyFill="1" applyBorder="1" applyAlignment="1">
      <alignment horizontal="center" vertical="center" wrapText="1"/>
    </xf>
    <xf numFmtId="0" fontId="36" fillId="15" borderId="56" xfId="1" applyFont="1" applyFill="1" applyBorder="1" applyAlignment="1">
      <alignment horizontal="center" vertical="center" wrapText="1"/>
    </xf>
    <xf numFmtId="0" fontId="36" fillId="15" borderId="57" xfId="1" applyFont="1" applyFill="1" applyBorder="1" applyAlignment="1">
      <alignment horizontal="center" vertical="center" wrapText="1"/>
    </xf>
    <xf numFmtId="0" fontId="36" fillId="15" borderId="58" xfId="1" applyFont="1" applyFill="1" applyBorder="1" applyAlignment="1">
      <alignment horizontal="center" vertical="center" wrapText="1"/>
    </xf>
    <xf numFmtId="0" fontId="11" fillId="3" borderId="0" xfId="0" applyFont="1" applyFill="1" applyAlignment="1">
      <alignment horizontal="left" wrapText="1" indent="1"/>
    </xf>
    <xf numFmtId="0" fontId="28" fillId="12" borderId="33" xfId="0" applyFont="1" applyFill="1" applyBorder="1" applyAlignment="1">
      <alignment horizontal="left" vertical="top" wrapText="1" indent="1"/>
    </xf>
    <xf numFmtId="0" fontId="28" fillId="12" borderId="34" xfId="0" applyFont="1" applyFill="1" applyBorder="1" applyAlignment="1">
      <alignment horizontal="left" vertical="top" wrapText="1" indent="1"/>
    </xf>
    <xf numFmtId="0" fontId="28" fillId="12" borderId="35" xfId="0" applyFont="1" applyFill="1" applyBorder="1" applyAlignment="1">
      <alignment horizontal="left" vertical="top" wrapText="1" indent="1"/>
    </xf>
    <xf numFmtId="0" fontId="28" fillId="12" borderId="36" xfId="0" applyFont="1" applyFill="1" applyBorder="1" applyAlignment="1">
      <alignment horizontal="left" vertical="top" wrapText="1" indent="1"/>
    </xf>
    <xf numFmtId="0" fontId="28" fillId="12" borderId="0" xfId="0" applyFont="1" applyFill="1" applyAlignment="1">
      <alignment horizontal="left" vertical="top" wrapText="1" indent="1"/>
    </xf>
    <xf numFmtId="0" fontId="28" fillId="12" borderId="37" xfId="0" applyFont="1" applyFill="1" applyBorder="1" applyAlignment="1">
      <alignment horizontal="left" vertical="top" wrapText="1" indent="1"/>
    </xf>
    <xf numFmtId="0" fontId="28" fillId="12" borderId="38" xfId="0" applyFont="1" applyFill="1" applyBorder="1" applyAlignment="1">
      <alignment horizontal="left" vertical="top" wrapText="1" indent="1"/>
    </xf>
    <xf numFmtId="0" fontId="28" fillId="12" borderId="39" xfId="0" applyFont="1" applyFill="1" applyBorder="1" applyAlignment="1">
      <alignment horizontal="left" vertical="top" wrapText="1" indent="1"/>
    </xf>
    <xf numFmtId="0" fontId="28" fillId="12" borderId="40" xfId="0" applyFont="1" applyFill="1" applyBorder="1" applyAlignment="1">
      <alignment horizontal="left" vertical="top" wrapText="1" indent="1"/>
    </xf>
    <xf numFmtId="0" fontId="23" fillId="11" borderId="0" xfId="0" applyFont="1" applyFill="1" applyAlignment="1">
      <alignment horizontal="right" vertical="center"/>
    </xf>
    <xf numFmtId="0" fontId="27" fillId="12" borderId="30" xfId="0" applyFont="1" applyFill="1" applyBorder="1" applyAlignment="1">
      <alignment horizontal="left" vertical="center" indent="1"/>
    </xf>
    <xf numFmtId="0" fontId="27" fillId="12" borderId="31" xfId="0" applyFont="1" applyFill="1" applyBorder="1" applyAlignment="1">
      <alignment horizontal="left" vertical="center" indent="1"/>
    </xf>
    <xf numFmtId="0" fontId="27" fillId="12" borderId="32" xfId="0" applyFont="1" applyFill="1" applyBorder="1" applyAlignment="1">
      <alignment horizontal="left" vertical="center" indent="1"/>
    </xf>
    <xf numFmtId="0" fontId="25" fillId="12" borderId="30" xfId="0" applyFont="1" applyFill="1" applyBorder="1" applyAlignment="1">
      <alignment horizontal="left" vertical="center" indent="1"/>
    </xf>
    <xf numFmtId="0" fontId="25" fillId="12" borderId="31" xfId="0" applyFont="1" applyFill="1" applyBorder="1" applyAlignment="1">
      <alignment horizontal="left" vertical="center" indent="1"/>
    </xf>
    <xf numFmtId="0" fontId="25" fillId="12" borderId="32" xfId="0" applyFont="1" applyFill="1" applyBorder="1" applyAlignment="1">
      <alignment horizontal="left" vertical="center" indent="1"/>
    </xf>
    <xf numFmtId="0" fontId="3" fillId="3" borderId="0" xfId="0" applyFont="1" applyFill="1" applyAlignment="1">
      <alignment horizontal="left" vertical="center" wrapText="1"/>
    </xf>
    <xf numFmtId="0" fontId="9" fillId="3" borderId="29" xfId="0" applyFont="1" applyFill="1" applyBorder="1" applyAlignment="1">
      <alignment horizontal="left" vertical="center" indent="1"/>
    </xf>
    <xf numFmtId="0" fontId="3" fillId="3" borderId="0" xfId="0" applyFont="1" applyFill="1" applyAlignment="1">
      <alignment horizontal="left" wrapText="1" indent="1"/>
    </xf>
    <xf numFmtId="0" fontId="30" fillId="13" borderId="53" xfId="1" applyFont="1" applyFill="1" applyBorder="1" applyAlignment="1">
      <alignment horizontal="center" vertical="center" wrapText="1"/>
    </xf>
    <xf numFmtId="0" fontId="30" fillId="13" borderId="54" xfId="1" applyFont="1" applyFill="1" applyBorder="1" applyAlignment="1">
      <alignment horizontal="center" vertical="center" wrapText="1"/>
    </xf>
    <xf numFmtId="0" fontId="30" fillId="13" borderId="55" xfId="1" applyFont="1" applyFill="1" applyBorder="1" applyAlignment="1">
      <alignment horizontal="center" vertical="center" wrapText="1"/>
    </xf>
    <xf numFmtId="0" fontId="30" fillId="13" borderId="56" xfId="1" applyFont="1" applyFill="1" applyBorder="1" applyAlignment="1">
      <alignment horizontal="center" vertical="center" wrapText="1"/>
    </xf>
    <xf numFmtId="0" fontId="30" fillId="13" borderId="57" xfId="1" applyFont="1" applyFill="1" applyBorder="1" applyAlignment="1">
      <alignment horizontal="center" vertical="center" wrapText="1"/>
    </xf>
    <xf numFmtId="0" fontId="30" fillId="13" borderId="58" xfId="1" applyFont="1" applyFill="1" applyBorder="1" applyAlignment="1">
      <alignment horizontal="center" vertical="center" wrapText="1"/>
    </xf>
    <xf numFmtId="0" fontId="36" fillId="6" borderId="0" xfId="1" applyFont="1" applyFill="1" applyBorder="1" applyAlignment="1">
      <alignment horizontal="center" vertical="center" wrapText="1"/>
    </xf>
    <xf numFmtId="0" fontId="10" fillId="3" borderId="0" xfId="0" applyFont="1" applyFill="1" applyAlignment="1">
      <alignment horizontal="left" vertical="top" wrapText="1" indent="1"/>
    </xf>
    <xf numFmtId="0" fontId="3" fillId="3" borderId="0" xfId="0" applyFont="1" applyFill="1" applyAlignment="1">
      <alignment horizontal="left" vertical="top" wrapText="1" indent="1"/>
    </xf>
    <xf numFmtId="0" fontId="26" fillId="9" borderId="26" xfId="0" applyFont="1" applyFill="1" applyBorder="1" applyAlignment="1">
      <alignment horizontal="left" vertical="center" indent="1"/>
    </xf>
    <xf numFmtId="0" fontId="26" fillId="9" borderId="27" xfId="0" applyFont="1" applyFill="1" applyBorder="1" applyAlignment="1">
      <alignment horizontal="left" vertical="center" indent="1"/>
    </xf>
    <xf numFmtId="0" fontId="26" fillId="9" borderId="28" xfId="0" applyFont="1" applyFill="1" applyBorder="1" applyAlignment="1">
      <alignment horizontal="left" vertical="center" indent="1"/>
    </xf>
    <xf numFmtId="0" fontId="10" fillId="3" borderId="0" xfId="0" applyFont="1" applyFill="1" applyAlignment="1">
      <alignment vertical="center" wrapText="1"/>
    </xf>
    <xf numFmtId="0" fontId="6" fillId="5" borderId="0" xfId="0" applyFont="1" applyFill="1" applyAlignment="1">
      <alignment vertical="center" wrapText="1"/>
    </xf>
    <xf numFmtId="0" fontId="6" fillId="5" borderId="0" xfId="0" applyFont="1" applyFill="1" applyAlignment="1">
      <alignment horizontal="center" wrapText="1"/>
    </xf>
    <xf numFmtId="0" fontId="6" fillId="5" borderId="0" xfId="0" applyFont="1" applyFill="1" applyAlignment="1">
      <alignment horizontal="center" vertical="top" wrapText="1"/>
    </xf>
    <xf numFmtId="0" fontId="6" fillId="5" borderId="0" xfId="0" applyFont="1" applyFill="1" applyAlignment="1">
      <alignment horizontal="center" vertical="center" wrapText="1"/>
    </xf>
    <xf numFmtId="0" fontId="15" fillId="5" borderId="0" xfId="0" applyFont="1" applyFill="1" applyAlignment="1">
      <alignment horizontal="left" vertical="top"/>
    </xf>
    <xf numFmtId="0" fontId="3" fillId="5" borderId="0" xfId="0" applyFont="1" applyFill="1" applyAlignment="1">
      <alignment horizontal="left" vertical="top" wrapText="1"/>
    </xf>
    <xf numFmtId="0" fontId="3" fillId="3" borderId="0" xfId="0" applyFont="1" applyFill="1" applyAlignment="1">
      <alignment horizontal="center" vertical="center"/>
    </xf>
    <xf numFmtId="0" fontId="3" fillId="3" borderId="0" xfId="0" applyFont="1" applyFill="1" applyAlignment="1">
      <alignment horizontal="left" wrapText="1"/>
    </xf>
    <xf numFmtId="0" fontId="21" fillId="2" borderId="0" xfId="0" applyFont="1" applyFill="1" applyAlignment="1">
      <alignment vertical="center"/>
    </xf>
    <xf numFmtId="0" fontId="16" fillId="5" borderId="0" xfId="0" applyFont="1" applyFill="1" applyAlignment="1">
      <alignment horizontal="center" vertical="center"/>
    </xf>
    <xf numFmtId="0" fontId="3" fillId="2" borderId="0" xfId="0" applyFont="1" applyFill="1" applyAlignment="1">
      <alignment horizontal="left" vertical="top" wrapText="1"/>
    </xf>
    <xf numFmtId="0" fontId="3" fillId="2" borderId="0" xfId="0" applyFont="1" applyFill="1" applyAlignment="1">
      <alignment horizontal="left" vertical="top"/>
    </xf>
    <xf numFmtId="0" fontId="23" fillId="11" borderId="62" xfId="0" applyFont="1" applyFill="1" applyBorder="1" applyAlignment="1">
      <alignment horizontal="right" vertical="center"/>
    </xf>
    <xf numFmtId="0" fontId="25" fillId="7" borderId="20" xfId="0" applyFont="1" applyFill="1" applyBorder="1" applyAlignment="1">
      <alignment horizontal="left" vertical="center" indent="1"/>
    </xf>
    <xf numFmtId="0" fontId="25" fillId="7" borderId="22" xfId="0" applyFont="1" applyFill="1" applyBorder="1" applyAlignment="1">
      <alignment horizontal="left" vertical="center" indent="1"/>
    </xf>
    <xf numFmtId="0" fontId="9" fillId="3" borderId="0" xfId="0" applyFont="1" applyFill="1" applyAlignment="1">
      <alignment horizontal="left" vertical="center" indent="1"/>
    </xf>
    <xf numFmtId="0" fontId="30" fillId="10" borderId="63" xfId="0" applyFont="1" applyFill="1" applyBorder="1" applyAlignment="1">
      <alignment horizontal="right" vertical="center"/>
    </xf>
    <xf numFmtId="0" fontId="30" fillId="10" borderId="0" xfId="0" applyFont="1" applyFill="1" applyAlignment="1">
      <alignment horizontal="right" vertical="center"/>
    </xf>
    <xf numFmtId="0" fontId="31" fillId="4" borderId="10" xfId="0" applyFont="1" applyFill="1" applyBorder="1" applyAlignment="1">
      <alignment horizontal="center" vertical="center"/>
    </xf>
    <xf numFmtId="0" fontId="31" fillId="4" borderId="11" xfId="0" applyFont="1" applyFill="1" applyBorder="1" applyAlignment="1">
      <alignment horizontal="center" vertical="center"/>
    </xf>
    <xf numFmtId="0" fontId="3" fillId="2" borderId="0" xfId="0" applyFont="1" applyFill="1" applyAlignment="1">
      <alignment wrapText="1"/>
    </xf>
    <xf numFmtId="0" fontId="0" fillId="3" borderId="0" xfId="0" applyFill="1" applyAlignment="1">
      <alignment horizontal="left" vertical="top" wrapText="1" indent="1"/>
    </xf>
    <xf numFmtId="0" fontId="28" fillId="7" borderId="12" xfId="0" applyFont="1" applyFill="1" applyBorder="1" applyAlignment="1">
      <alignment horizontal="left" vertical="top" wrapText="1" indent="1"/>
    </xf>
    <xf numFmtId="0" fontId="28" fillId="7" borderId="13" xfId="0" applyFont="1" applyFill="1" applyBorder="1" applyAlignment="1">
      <alignment horizontal="left" vertical="top" wrapText="1" indent="1"/>
    </xf>
    <xf numFmtId="0" fontId="28" fillId="7" borderId="14" xfId="0" applyFont="1" applyFill="1" applyBorder="1" applyAlignment="1">
      <alignment horizontal="left" vertical="top" wrapText="1" indent="1"/>
    </xf>
    <xf numFmtId="0" fontId="28" fillId="7" borderId="18" xfId="0" applyFont="1" applyFill="1" applyBorder="1" applyAlignment="1">
      <alignment horizontal="left" vertical="top" wrapText="1" indent="1"/>
    </xf>
    <xf numFmtId="0" fontId="28" fillId="7" borderId="0" xfId="0" applyFont="1" applyFill="1" applyAlignment="1">
      <alignment horizontal="left" vertical="top" wrapText="1" indent="1"/>
    </xf>
    <xf numFmtId="0" fontId="28" fillId="7" borderId="19" xfId="0" applyFont="1" applyFill="1" applyBorder="1" applyAlignment="1">
      <alignment horizontal="left" vertical="top" wrapText="1" indent="1"/>
    </xf>
    <xf numFmtId="0" fontId="28" fillId="7" borderId="15" xfId="0" applyFont="1" applyFill="1" applyBorder="1" applyAlignment="1">
      <alignment horizontal="left" vertical="top" wrapText="1" indent="1"/>
    </xf>
    <xf numFmtId="0" fontId="28" fillId="7" borderId="16" xfId="0" applyFont="1" applyFill="1" applyBorder="1" applyAlignment="1">
      <alignment horizontal="left" vertical="top" wrapText="1" indent="1"/>
    </xf>
    <xf numFmtId="0" fontId="28" fillId="7" borderId="17" xfId="0" applyFont="1" applyFill="1" applyBorder="1" applyAlignment="1">
      <alignment horizontal="left" vertical="top" wrapText="1" indent="1"/>
    </xf>
    <xf numFmtId="0" fontId="10" fillId="3" borderId="0" xfId="0" applyFont="1" applyFill="1" applyAlignment="1">
      <alignment vertical="top" wrapText="1"/>
    </xf>
    <xf numFmtId="0" fontId="3" fillId="3" borderId="0" xfId="0" applyFont="1" applyFill="1" applyAlignment="1">
      <alignment wrapText="1"/>
    </xf>
    <xf numFmtId="0" fontId="3" fillId="3" borderId="0" xfId="0" applyFont="1" applyFill="1" applyAlignment="1">
      <alignment horizontal="left" vertical="center" wrapText="1" indent="1"/>
    </xf>
    <xf numFmtId="0" fontId="27" fillId="7" borderId="20" xfId="0" applyFont="1" applyFill="1" applyBorder="1" applyAlignment="1">
      <alignment horizontal="left" vertical="center" indent="1"/>
    </xf>
    <xf numFmtId="0" fontId="27" fillId="7" borderId="22" xfId="0" applyFont="1" applyFill="1" applyBorder="1" applyAlignment="1">
      <alignment horizontal="left" vertical="center" indent="1"/>
    </xf>
    <xf numFmtId="0" fontId="3" fillId="2" borderId="0" xfId="0" applyFont="1" applyFill="1" applyAlignment="1">
      <alignment vertical="center" wrapText="1"/>
    </xf>
    <xf numFmtId="0" fontId="3" fillId="4" borderId="59" xfId="0" applyFont="1" applyFill="1" applyBorder="1" applyAlignment="1">
      <alignment horizontal="left" vertical="center" indent="1"/>
    </xf>
    <xf numFmtId="0" fontId="3" fillId="4" borderId="60" xfId="0" applyFont="1" applyFill="1" applyBorder="1" applyAlignment="1">
      <alignment horizontal="left" vertical="center" indent="1"/>
    </xf>
    <xf numFmtId="0" fontId="3" fillId="4" borderId="61" xfId="0" applyFont="1" applyFill="1" applyBorder="1" applyAlignment="1">
      <alignment horizontal="left" vertical="center" indent="1"/>
    </xf>
    <xf numFmtId="0" fontId="3" fillId="2" borderId="0" xfId="0" applyFont="1" applyFill="1" applyAlignment="1">
      <alignment vertical="top" wrapText="1"/>
    </xf>
    <xf numFmtId="0" fontId="9" fillId="3" borderId="29" xfId="0" applyFont="1" applyFill="1" applyBorder="1" applyAlignment="1">
      <alignment horizontal="left" vertical="center" wrapText="1" indent="1"/>
    </xf>
    <xf numFmtId="0" fontId="30" fillId="3" borderId="53" xfId="1" applyFont="1" applyFill="1" applyBorder="1" applyAlignment="1">
      <alignment horizontal="center" vertical="center" wrapText="1"/>
    </xf>
    <xf numFmtId="0" fontId="30" fillId="3" borderId="55" xfId="1" applyFont="1" applyFill="1" applyBorder="1" applyAlignment="1">
      <alignment horizontal="center" vertical="center" wrapText="1"/>
    </xf>
    <xf numFmtId="0" fontId="30" fillId="3" borderId="56" xfId="1" applyFont="1" applyFill="1" applyBorder="1" applyAlignment="1">
      <alignment horizontal="center" vertical="center" wrapText="1"/>
    </xf>
    <xf numFmtId="0" fontId="30" fillId="3" borderId="58" xfId="1" applyFont="1" applyFill="1" applyBorder="1" applyAlignment="1">
      <alignment horizontal="center" vertical="center" wrapText="1"/>
    </xf>
    <xf numFmtId="0" fontId="28" fillId="7" borderId="43" xfId="0" applyFont="1" applyFill="1" applyBorder="1" applyAlignment="1">
      <alignment horizontal="left" vertical="top" wrapText="1" indent="1"/>
    </xf>
    <xf numFmtId="0" fontId="28" fillId="7" borderId="44" xfId="0" applyFont="1" applyFill="1" applyBorder="1" applyAlignment="1">
      <alignment horizontal="left" vertical="top" wrapText="1" indent="1"/>
    </xf>
    <xf numFmtId="0" fontId="28" fillId="7" borderId="45" xfId="0" applyFont="1" applyFill="1" applyBorder="1" applyAlignment="1">
      <alignment horizontal="left" vertical="top" wrapText="1" indent="1"/>
    </xf>
    <xf numFmtId="0" fontId="28" fillId="7" borderId="46" xfId="0" applyFont="1" applyFill="1" applyBorder="1" applyAlignment="1">
      <alignment horizontal="left" vertical="top" wrapText="1" indent="1"/>
    </xf>
    <xf numFmtId="0" fontId="28" fillId="7" borderId="47" xfId="0" applyFont="1" applyFill="1" applyBorder="1" applyAlignment="1">
      <alignment horizontal="left" vertical="top" wrapText="1" indent="1"/>
    </xf>
    <xf numFmtId="0" fontId="28" fillId="7" borderId="48" xfId="0" applyFont="1" applyFill="1" applyBorder="1" applyAlignment="1">
      <alignment horizontal="left" vertical="top" wrapText="1" indent="1"/>
    </xf>
    <xf numFmtId="0" fontId="28" fillId="7" borderId="49" xfId="0" applyFont="1" applyFill="1" applyBorder="1" applyAlignment="1">
      <alignment horizontal="left" vertical="top" wrapText="1" indent="1"/>
    </xf>
    <xf numFmtId="0" fontId="28" fillId="7" borderId="50" xfId="0" applyFont="1" applyFill="1" applyBorder="1" applyAlignment="1">
      <alignment horizontal="left" vertical="top" wrapText="1" indent="1"/>
    </xf>
    <xf numFmtId="0" fontId="28" fillId="7" borderId="51" xfId="0" applyFont="1" applyFill="1" applyBorder="1" applyAlignment="1">
      <alignment horizontal="left" vertical="top" wrapText="1" indent="1"/>
    </xf>
    <xf numFmtId="0" fontId="28" fillId="7" borderId="52" xfId="0" applyFont="1" applyFill="1" applyBorder="1" applyAlignment="1">
      <alignment horizontal="left" vertical="top" wrapText="1" indent="1"/>
    </xf>
    <xf numFmtId="0" fontId="28" fillId="7" borderId="42" xfId="0" applyFont="1" applyFill="1" applyBorder="1" applyAlignment="1">
      <alignment horizontal="left" vertical="top" wrapText="1" indent="1"/>
    </xf>
    <xf numFmtId="0" fontId="13" fillId="3" borderId="0" xfId="0" applyFont="1" applyFill="1" applyAlignment="1">
      <alignment horizontal="left" vertical="top" wrapText="1"/>
    </xf>
    <xf numFmtId="0" fontId="10" fillId="2" borderId="0" xfId="0" applyFont="1" applyFill="1" applyAlignment="1">
      <alignment wrapText="1"/>
    </xf>
    <xf numFmtId="0" fontId="6" fillId="2" borderId="0" xfId="0" applyFont="1" applyFill="1" applyAlignment="1">
      <alignment wrapText="1"/>
    </xf>
    <xf numFmtId="0" fontId="6" fillId="2" borderId="8" xfId="0" applyFont="1" applyFill="1" applyBorder="1" applyAlignment="1">
      <alignment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5"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7" xfId="0" applyFont="1" applyFill="1" applyBorder="1" applyAlignment="1">
      <alignment horizontal="left" vertical="top" wrapText="1"/>
    </xf>
    <xf numFmtId="0" fontId="3" fillId="3" borderId="8" xfId="0" applyFont="1" applyFill="1" applyBorder="1" applyAlignment="1">
      <alignment horizontal="left" vertical="top" wrapText="1"/>
    </xf>
    <xf numFmtId="0" fontId="3" fillId="3" borderId="9" xfId="0" applyFont="1" applyFill="1" applyBorder="1" applyAlignment="1">
      <alignment horizontal="left" vertical="top" wrapText="1"/>
    </xf>
    <xf numFmtId="0" fontId="3" fillId="0" borderId="2" xfId="0" applyFont="1" applyBorder="1" applyAlignment="1">
      <alignment horizontal="left" vertical="top" wrapText="1" indent="1"/>
    </xf>
    <xf numFmtId="0" fontId="3" fillId="0" borderId="3" xfId="0" applyFont="1" applyBorder="1" applyAlignment="1">
      <alignment horizontal="left" vertical="top" wrapText="1" indent="1"/>
    </xf>
    <xf numFmtId="0" fontId="3" fillId="0" borderId="4" xfId="0" applyFont="1" applyBorder="1" applyAlignment="1">
      <alignment horizontal="left" vertical="top" wrapText="1" indent="1"/>
    </xf>
    <xf numFmtId="0" fontId="3" fillId="0" borderId="5" xfId="0" applyFont="1" applyBorder="1" applyAlignment="1">
      <alignment horizontal="left" vertical="top" wrapText="1" indent="1"/>
    </xf>
    <xf numFmtId="0" fontId="3" fillId="0" borderId="0" xfId="0" applyFont="1" applyAlignment="1">
      <alignment horizontal="left" vertical="top" wrapText="1" indent="1"/>
    </xf>
    <xf numFmtId="0" fontId="3" fillId="0" borderId="6" xfId="0" applyFont="1" applyBorder="1" applyAlignment="1">
      <alignment horizontal="left" vertical="top" wrapText="1" indent="1"/>
    </xf>
    <xf numFmtId="0" fontId="3" fillId="0" borderId="7" xfId="0" applyFont="1" applyBorder="1" applyAlignment="1">
      <alignment horizontal="left" vertical="top" wrapText="1" indent="1"/>
    </xf>
    <xf numFmtId="0" fontId="3" fillId="0" borderId="8" xfId="0" applyFont="1" applyBorder="1" applyAlignment="1">
      <alignment horizontal="left" vertical="top" wrapText="1" indent="1"/>
    </xf>
    <xf numFmtId="0" fontId="3" fillId="0" borderId="9" xfId="0" applyFont="1" applyBorder="1" applyAlignment="1">
      <alignment horizontal="left" vertical="top" wrapText="1" indent="1"/>
    </xf>
    <xf numFmtId="0" fontId="3" fillId="3" borderId="65" xfId="0" applyFont="1" applyFill="1" applyBorder="1" applyAlignment="1">
      <alignment horizontal="left" vertical="top" wrapText="1"/>
    </xf>
    <xf numFmtId="0" fontId="3" fillId="3" borderId="66" xfId="0" applyFont="1" applyFill="1" applyBorder="1" applyAlignment="1">
      <alignment horizontal="left" vertical="top" wrapText="1"/>
    </xf>
    <xf numFmtId="0" fontId="3" fillId="3" borderId="67" xfId="0" applyFont="1" applyFill="1" applyBorder="1" applyAlignment="1">
      <alignment horizontal="left" vertical="top" wrapText="1"/>
    </xf>
    <xf numFmtId="0" fontId="3" fillId="3" borderId="68" xfId="0" applyFont="1" applyFill="1" applyBorder="1" applyAlignment="1">
      <alignment horizontal="left" vertical="top" wrapText="1"/>
    </xf>
    <xf numFmtId="0" fontId="3" fillId="3" borderId="69" xfId="0" applyFont="1" applyFill="1" applyBorder="1" applyAlignment="1">
      <alignment horizontal="left" vertical="top" wrapText="1"/>
    </xf>
    <xf numFmtId="0" fontId="3" fillId="3" borderId="70" xfId="0" applyFont="1" applyFill="1" applyBorder="1" applyAlignment="1">
      <alignment horizontal="left" vertical="top" wrapText="1"/>
    </xf>
    <xf numFmtId="0" fontId="3" fillId="3" borderId="71" xfId="0" applyFont="1" applyFill="1" applyBorder="1" applyAlignment="1">
      <alignment horizontal="left" vertical="top" wrapText="1"/>
    </xf>
    <xf numFmtId="0" fontId="3" fillId="3" borderId="72" xfId="0" applyFont="1" applyFill="1" applyBorder="1" applyAlignment="1">
      <alignment horizontal="left" vertical="top" wrapText="1"/>
    </xf>
    <xf numFmtId="0" fontId="3" fillId="0" borderId="65" xfId="0" applyFont="1" applyBorder="1" applyAlignment="1">
      <alignment horizontal="left" vertical="top" wrapText="1" indent="1"/>
    </xf>
    <xf numFmtId="0" fontId="3" fillId="0" borderId="66" xfId="0" applyFont="1" applyBorder="1" applyAlignment="1">
      <alignment horizontal="left" vertical="top" wrapText="1" indent="1"/>
    </xf>
    <xf numFmtId="0" fontId="3" fillId="0" borderId="67" xfId="0" applyFont="1" applyBorder="1" applyAlignment="1">
      <alignment horizontal="left" vertical="top" wrapText="1" indent="1"/>
    </xf>
    <xf numFmtId="0" fontId="3" fillId="0" borderId="68" xfId="0" applyFont="1" applyBorder="1" applyAlignment="1">
      <alignment horizontal="left" vertical="top" wrapText="1" indent="1"/>
    </xf>
    <xf numFmtId="0" fontId="3" fillId="0" borderId="69" xfId="0" applyFont="1" applyBorder="1" applyAlignment="1">
      <alignment horizontal="left" vertical="top" wrapText="1" indent="1"/>
    </xf>
    <xf numFmtId="0" fontId="3" fillId="0" borderId="70" xfId="0" applyFont="1" applyBorder="1" applyAlignment="1">
      <alignment horizontal="left" vertical="top" wrapText="1" indent="1"/>
    </xf>
    <xf numFmtId="0" fontId="3" fillId="0" borderId="71" xfId="0" applyFont="1" applyBorder="1" applyAlignment="1">
      <alignment horizontal="left" vertical="top" wrapText="1" indent="1"/>
    </xf>
    <xf numFmtId="0" fontId="3" fillId="0" borderId="72" xfId="0" applyFont="1" applyBorder="1" applyAlignment="1">
      <alignment horizontal="left" vertical="top" wrapText="1" indent="1"/>
    </xf>
    <xf numFmtId="0" fontId="6" fillId="2" borderId="71" xfId="0" applyFont="1" applyFill="1" applyBorder="1" applyAlignment="1">
      <alignment wrapText="1"/>
    </xf>
    <xf numFmtId="0" fontId="47" fillId="2" borderId="0" xfId="0" applyFont="1" applyFill="1" applyAlignment="1">
      <alignment vertical="top" wrapText="1"/>
    </xf>
    <xf numFmtId="0" fontId="9" fillId="2" borderId="0" xfId="0" applyFont="1" applyFill="1" applyAlignment="1">
      <alignment horizontal="left" vertical="top"/>
    </xf>
    <xf numFmtId="0" fontId="48" fillId="2" borderId="0" xfId="0" applyFont="1" applyFill="1" applyAlignment="1">
      <alignment vertical="top" wrapText="1"/>
    </xf>
    <xf numFmtId="0" fontId="49" fillId="2" borderId="0" xfId="0" applyFont="1" applyFill="1" applyAlignment="1">
      <alignment wrapText="1"/>
    </xf>
    <xf numFmtId="0" fontId="47" fillId="2" borderId="0" xfId="0" applyFont="1" applyFill="1" applyAlignment="1">
      <alignment horizontal="left" vertical="top" wrapText="1"/>
    </xf>
    <xf numFmtId="0" fontId="34" fillId="14" borderId="0" xfId="0" applyFont="1" applyFill="1" applyAlignment="1"/>
    <xf numFmtId="0" fontId="3" fillId="5" borderId="0" xfId="0" applyFont="1" applyFill="1" applyAlignment="1"/>
    <xf numFmtId="0" fontId="3" fillId="2" borderId="0" xfId="0" applyFont="1" applyFill="1" applyAlignment="1"/>
    <xf numFmtId="0" fontId="12" fillId="2" borderId="0" xfId="0" applyFont="1" applyFill="1" applyAlignment="1"/>
    <xf numFmtId="0" fontId="49" fillId="2" borderId="0" xfId="0" applyFont="1" applyFill="1" applyAlignment="1"/>
  </cellXfs>
  <cellStyles count="2">
    <cellStyle name="Hyperlink" xfId="1" builtinId="8"/>
    <cellStyle name="Normal" xfId="0" builtinId="0"/>
  </cellStyles>
  <dxfs count="41">
    <dxf>
      <font>
        <color theme="3"/>
      </font>
      <fill>
        <patternFill>
          <bgColor theme="2"/>
        </patternFill>
      </fill>
    </dxf>
    <dxf>
      <font>
        <b val="0"/>
        <i/>
        <color theme="2"/>
      </font>
      <fill>
        <patternFill>
          <bgColor theme="2"/>
        </patternFill>
      </fill>
    </dxf>
    <dxf>
      <font>
        <b val="0"/>
        <i val="0"/>
      </font>
      <fill>
        <patternFill>
          <bgColor theme="0"/>
        </patternFill>
      </fill>
    </dxf>
    <dxf>
      <font>
        <b val="0"/>
        <i/>
      </font>
      <fill>
        <patternFill>
          <bgColor theme="8"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rgb="FF9C0006"/>
      </font>
      <fill>
        <patternFill>
          <bgColor rgb="FFFFC7CE"/>
        </patternFill>
      </fill>
    </dxf>
    <dxf>
      <font>
        <color rgb="FF006100"/>
      </font>
      <fill>
        <patternFill>
          <bgColor rgb="FFC6EFCE"/>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ont>
        <color rgb="FF006100"/>
      </font>
      <fill>
        <patternFill>
          <bgColor rgb="FFC6EFCE"/>
        </patternFill>
      </fill>
    </dxf>
  </dxfs>
  <tableStyles count="1" defaultTableStyle="TableStyleMedium2" defaultPivotStyle="PivotStyleLight16">
    <tableStyle name="Invisible" pivot="0" table="0" count="0" xr9:uid="{36BF7A53-738B-4820-8EAC-330009B04415}"/>
  </tableStyles>
  <colors>
    <mruColors>
      <color rgb="FF007D7A"/>
      <color rgb="FF243A5E"/>
      <color rgb="FF16243A"/>
      <color rgb="FF422E0E"/>
      <color rgb="FFE4ECF8"/>
      <color rgb="FFFFF8EC"/>
      <color rgb="FF6A4B16"/>
      <color rgb="FF35250B"/>
      <color rgb="FF563C12"/>
      <color rgb="FF3B2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charts/_rels/chart11.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charts/_rels/chart12.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charts/_rels/chart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charts/_rels/chart1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charts/_rels/chart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charts/_rels/chart1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charts/_rels/chart18.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1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charts/_rels/chart21.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22.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charts/_rels/chart23.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charts/_rels/chart24.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charts/_rels/chart25.xml.rels><?xml version="1.0" encoding="UTF-8" standalone="yes"?>
<Relationships xmlns="http://schemas.openxmlformats.org/package/2006/relationships"><Relationship Id="rId1" Type="http://schemas.openxmlformats.org/officeDocument/2006/relationships/image" Target="../media/image33.png"/></Relationships>
</file>

<file path=xl/charts/_rels/chart26.xml.rels><?xml version="1.0" encoding="UTF-8" standalone="yes"?>
<Relationships xmlns="http://schemas.openxmlformats.org/package/2006/relationships"><Relationship Id="rId1" Type="http://schemas.openxmlformats.org/officeDocument/2006/relationships/image" Target="../media/image34.png"/></Relationships>
</file>

<file path=xl/charts/_rels/chart27.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charts/_rels/chart2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charts/_rels/chart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charts/_rels/chart31.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charts/_rels/chart3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charts/_rels/chart3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charts/_rels/chart34.xml.rels><?xml version="1.0" encoding="UTF-8" standalone="yes"?>
<Relationships xmlns="http://schemas.openxmlformats.org/package/2006/relationships"><Relationship Id="rId3" Type="http://schemas.openxmlformats.org/officeDocument/2006/relationships/image" Target="../media/image37.png"/><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image" Target="../media/image38.png"/></Relationships>
</file>

<file path=xl/charts/_rels/chart35.xml.rels><?xml version="1.0" encoding="UTF-8" standalone="yes"?>
<Relationships xmlns="http://schemas.openxmlformats.org/package/2006/relationships"><Relationship Id="rId3" Type="http://schemas.openxmlformats.org/officeDocument/2006/relationships/image" Target="../media/image39.png"/><Relationship Id="rId2" Type="http://schemas.microsoft.com/office/2011/relationships/chartColorStyle" Target="colors9.xml"/><Relationship Id="rId1" Type="http://schemas.microsoft.com/office/2011/relationships/chartStyle" Target="style9.xml"/></Relationships>
</file>

<file path=xl/charts/_rels/chart3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0.xml"/><Relationship Id="rId1" Type="http://schemas.microsoft.com/office/2011/relationships/chartStyle" Target="style10.xml"/></Relationships>
</file>

<file path=xl/charts/_rels/chart37.xml.rels><?xml version="1.0" encoding="UTF-8" standalone="yes"?>
<Relationships xmlns="http://schemas.openxmlformats.org/package/2006/relationships"><Relationship Id="rId3" Type="http://schemas.openxmlformats.org/officeDocument/2006/relationships/image" Target="../media/image40.png"/><Relationship Id="rId7" Type="http://schemas.openxmlformats.org/officeDocument/2006/relationships/image" Target="../media/image44.png"/><Relationship Id="rId2" Type="http://schemas.microsoft.com/office/2011/relationships/chartColorStyle" Target="colors11.xml"/><Relationship Id="rId1" Type="http://schemas.microsoft.com/office/2011/relationships/chartStyle" Target="style11.xml"/><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s>
</file>

<file path=xl/charts/_rels/chart3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9.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3.xml"/><Relationship Id="rId1" Type="http://schemas.microsoft.com/office/2011/relationships/chartStyle" Target="style1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image" Target="../media/image47.png"/></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charts/_rels/chart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charts/_rels/chart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73760542687035E-3"/>
          <c:y val="7.7470870573050745E-3"/>
          <c:w val="0.99009952449235961"/>
          <c:h val="1"/>
        </c:manualLayout>
      </c:layout>
      <c:pieChart>
        <c:varyColors val="0"/>
        <c:ser>
          <c:idx val="0"/>
          <c:order val="0"/>
          <c:spPr>
            <a:solidFill>
              <a:schemeClr val="bg2">
                <a:alpha val="70000"/>
              </a:schemeClr>
            </a:solidFill>
            <a:ln w="9525">
              <a:solidFill>
                <a:schemeClr val="lt1"/>
              </a:solidFill>
            </a:ln>
            <a:effectLst/>
          </c:spPr>
          <c:dPt>
            <c:idx val="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1-B606-4267-A731-C727889C41CD}"/>
              </c:ext>
            </c:extLst>
          </c:dPt>
          <c:dPt>
            <c:idx val="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3-B606-4267-A731-C727889C41CD}"/>
              </c:ext>
            </c:extLst>
          </c:dPt>
          <c:dPt>
            <c:idx val="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5-B606-4267-A731-C727889C41CD}"/>
              </c:ext>
            </c:extLst>
          </c:dPt>
          <c:dPt>
            <c:idx val="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7-B606-4267-A731-C727889C41CD}"/>
              </c:ext>
            </c:extLst>
          </c:dPt>
          <c:dPt>
            <c:idx val="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9-B606-4267-A731-C727889C41CD}"/>
              </c:ext>
            </c:extLst>
          </c:dPt>
          <c:dPt>
            <c:idx val="1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B-B606-4267-A731-C727889C41CD}"/>
              </c:ext>
            </c:extLst>
          </c:dPt>
          <c:dPt>
            <c:idx val="1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D-B606-4267-A731-C727889C41CD}"/>
              </c:ext>
            </c:extLst>
          </c:dPt>
          <c:dPt>
            <c:idx val="1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F-B606-4267-A731-C727889C41CD}"/>
              </c:ext>
            </c:extLst>
          </c:dPt>
          <c:dPt>
            <c:idx val="1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1-B606-4267-A731-C727889C41CD}"/>
              </c:ext>
            </c:extLst>
          </c:dPt>
          <c:dPt>
            <c:idx val="1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3-B606-4267-A731-C727889C41CD}"/>
              </c:ext>
            </c:extLst>
          </c:dPt>
          <c:dPt>
            <c:idx val="2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5-B606-4267-A731-C727889C41CD}"/>
              </c:ext>
            </c:extLst>
          </c:dPt>
          <c:dPt>
            <c:idx val="2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7-B606-4267-A731-C727889C41CD}"/>
              </c:ext>
            </c:extLst>
          </c:dPt>
          <c:dPt>
            <c:idx val="2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9-B606-4267-A731-C727889C41CD}"/>
              </c:ext>
            </c:extLst>
          </c:dPt>
          <c:dPt>
            <c:idx val="2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B-B606-4267-A731-C727889C41CD}"/>
              </c:ext>
            </c:extLst>
          </c:dPt>
          <c:dPt>
            <c:idx val="2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D-B606-4267-A731-C727889C41CD}"/>
              </c:ext>
            </c:extLst>
          </c:dPt>
          <c:dPt>
            <c:idx val="3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F-B606-4267-A731-C727889C41CD}"/>
              </c:ext>
            </c:extLst>
          </c:dPt>
          <c:dPt>
            <c:idx val="3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21-B606-4267-A731-C727889C41CD}"/>
              </c:ext>
            </c:extLst>
          </c:dPt>
          <c:val>
            <c:numRef>
              <c:f>Backend_Badge!$O$3:$O$36</c:f>
              <c:numCache>
                <c:formatCode>General</c:formatCode>
                <c:ptCount val="34"/>
                <c:pt idx="0">
                  <c:v>0</c:v>
                </c:pt>
                <c:pt idx="1">
                  <c:v>1</c:v>
                </c:pt>
                <c:pt idx="2">
                  <c:v>0</c:v>
                </c:pt>
                <c:pt idx="3">
                  <c:v>1</c:v>
                </c:pt>
                <c:pt idx="4">
                  <c:v>0</c:v>
                </c:pt>
                <c:pt idx="5">
                  <c:v>1</c:v>
                </c:pt>
                <c:pt idx="6">
                  <c:v>0</c:v>
                </c:pt>
                <c:pt idx="7">
                  <c:v>1</c:v>
                </c:pt>
                <c:pt idx="8">
                  <c:v>0</c:v>
                </c:pt>
                <c:pt idx="9">
                  <c:v>1</c:v>
                </c:pt>
                <c:pt idx="10">
                  <c:v>0</c:v>
                </c:pt>
                <c:pt idx="11">
                  <c:v>1</c:v>
                </c:pt>
                <c:pt idx="12">
                  <c:v>0</c:v>
                </c:pt>
                <c:pt idx="13">
                  <c:v>1</c:v>
                </c:pt>
                <c:pt idx="14">
                  <c:v>0</c:v>
                </c:pt>
                <c:pt idx="15">
                  <c:v>1</c:v>
                </c:pt>
                <c:pt idx="16">
                  <c:v>0</c:v>
                </c:pt>
                <c:pt idx="17">
                  <c:v>1</c:v>
                </c:pt>
                <c:pt idx="18">
                  <c:v>0</c:v>
                </c:pt>
                <c:pt idx="19">
                  <c:v>1</c:v>
                </c:pt>
                <c:pt idx="20">
                  <c:v>0</c:v>
                </c:pt>
                <c:pt idx="21">
                  <c:v>1</c:v>
                </c:pt>
                <c:pt idx="22">
                  <c:v>0</c:v>
                </c:pt>
                <c:pt idx="23">
                  <c:v>1</c:v>
                </c:pt>
                <c:pt idx="24">
                  <c:v>0</c:v>
                </c:pt>
                <c:pt idx="25">
                  <c:v>1</c:v>
                </c:pt>
                <c:pt idx="26">
                  <c:v>0</c:v>
                </c:pt>
                <c:pt idx="27">
                  <c:v>1</c:v>
                </c:pt>
                <c:pt idx="28">
                  <c:v>0</c:v>
                </c:pt>
                <c:pt idx="29">
                  <c:v>1</c:v>
                </c:pt>
                <c:pt idx="30">
                  <c:v>0</c:v>
                </c:pt>
                <c:pt idx="31">
                  <c:v>1</c:v>
                </c:pt>
                <c:pt idx="32">
                  <c:v>0</c:v>
                </c:pt>
                <c:pt idx="33">
                  <c:v>1</c:v>
                </c:pt>
              </c:numCache>
            </c:numRef>
          </c:val>
          <c:extLst>
            <c:ext xmlns:c16="http://schemas.microsoft.com/office/drawing/2014/chart" uri="{C3380CC4-5D6E-409C-BE32-E72D297353CC}">
              <c16:uniqueId val="{00000022-B606-4267-A731-C727889C41CD}"/>
            </c:ext>
          </c:extLst>
        </c:ser>
        <c:dLbls>
          <c:showLegendKey val="0"/>
          <c:showVal val="0"/>
          <c:showCatName val="0"/>
          <c:showSerName val="0"/>
          <c:showPercent val="0"/>
          <c:showBubbleSize val="0"/>
          <c:showLeaderLines val="1"/>
        </c:dLbls>
        <c:firstSliceAng val="0"/>
      </c:pieChart>
      <c:spPr>
        <a:blipFill>
          <a:blip xmlns:r="http://schemas.openxmlformats.org/officeDocument/2006/relationships" r:embed="rId3"/>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Backend_P2!$G$6</c:f>
              <c:strCache>
                <c:ptCount val="1"/>
                <c:pt idx="0">
                  <c:v>Krill</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Backend_P2!$H$6</c:f>
              <c:numCache>
                <c:formatCode>General</c:formatCode>
                <c:ptCount val="1"/>
                <c:pt idx="0">
                  <c:v>1</c:v>
                </c:pt>
              </c:numCache>
            </c:numRef>
          </c:xVal>
          <c:yVal>
            <c:numRef>
              <c:f>Backend_P2!$I$6</c:f>
              <c:numCache>
                <c:formatCode>General</c:formatCode>
                <c:ptCount val="1"/>
                <c:pt idx="0">
                  <c:v>1</c:v>
                </c:pt>
              </c:numCache>
            </c:numRef>
          </c:yVal>
          <c:smooth val="0"/>
          <c:extLst>
            <c:ext xmlns:c16="http://schemas.microsoft.com/office/drawing/2014/chart" uri="{C3380CC4-5D6E-409C-BE32-E72D297353CC}">
              <c16:uniqueId val="{00000000-967D-4F43-BE33-43932F8FD309}"/>
            </c:ext>
          </c:extLst>
        </c:ser>
        <c:ser>
          <c:idx val="1"/>
          <c:order val="1"/>
          <c:tx>
            <c:strRef>
              <c:f>Backend_P2!$S$6</c:f>
              <c:strCache>
                <c:ptCount val="1"/>
                <c:pt idx="0">
                  <c:v>Toxic krill</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Backend_P2!$H$6</c:f>
              <c:numCache>
                <c:formatCode>General</c:formatCode>
                <c:ptCount val="1"/>
                <c:pt idx="0">
                  <c:v>1</c:v>
                </c:pt>
              </c:numCache>
            </c:numRef>
          </c:xVal>
          <c:yVal>
            <c:numRef>
              <c:f>Backend_P2!$J$6</c:f>
              <c:numCache>
                <c:formatCode>General</c:formatCode>
                <c:ptCount val="1"/>
                <c:pt idx="0">
                  <c:v>#N/A</c:v>
                </c:pt>
              </c:numCache>
            </c:numRef>
          </c:yVal>
          <c:smooth val="0"/>
          <c:extLst>
            <c:ext xmlns:c16="http://schemas.microsoft.com/office/drawing/2014/chart" uri="{C3380CC4-5D6E-409C-BE32-E72D297353CC}">
              <c16:uniqueId val="{00000001-967D-4F43-BE33-43932F8FD309}"/>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Backend_P2!$G$7</c:f>
              <c:strCache>
                <c:ptCount val="1"/>
                <c:pt idx="0">
                  <c:v>Fish</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Backend_P2!$H$7</c:f>
              <c:numCache>
                <c:formatCode>General</c:formatCode>
                <c:ptCount val="1"/>
                <c:pt idx="0">
                  <c:v>1</c:v>
                </c:pt>
              </c:numCache>
            </c:numRef>
          </c:xVal>
          <c:yVal>
            <c:numRef>
              <c:f>Backend_P2!$I$7</c:f>
              <c:numCache>
                <c:formatCode>General</c:formatCode>
                <c:ptCount val="1"/>
                <c:pt idx="0">
                  <c:v>1</c:v>
                </c:pt>
              </c:numCache>
            </c:numRef>
          </c:yVal>
          <c:smooth val="0"/>
          <c:extLst>
            <c:ext xmlns:c16="http://schemas.microsoft.com/office/drawing/2014/chart" uri="{C3380CC4-5D6E-409C-BE32-E72D297353CC}">
              <c16:uniqueId val="{00000000-7A8B-42E9-9873-E35E01482340}"/>
            </c:ext>
          </c:extLst>
        </c:ser>
        <c:ser>
          <c:idx val="1"/>
          <c:order val="1"/>
          <c:tx>
            <c:strRef>
              <c:f>Backend_P2!$S$7</c:f>
              <c:strCache>
                <c:ptCount val="1"/>
                <c:pt idx="0">
                  <c:v>Toxic fish</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Backend_P2!$H$7</c:f>
              <c:numCache>
                <c:formatCode>General</c:formatCode>
                <c:ptCount val="1"/>
                <c:pt idx="0">
                  <c:v>1</c:v>
                </c:pt>
              </c:numCache>
            </c:numRef>
          </c:xVal>
          <c:yVal>
            <c:numRef>
              <c:f>Backend_P2!$J$7</c:f>
              <c:numCache>
                <c:formatCode>General</c:formatCode>
                <c:ptCount val="1"/>
                <c:pt idx="0">
                  <c:v>#N/A</c:v>
                </c:pt>
              </c:numCache>
            </c:numRef>
          </c:yVal>
          <c:smooth val="0"/>
          <c:extLst>
            <c:ext xmlns:c16="http://schemas.microsoft.com/office/drawing/2014/chart" uri="{C3380CC4-5D6E-409C-BE32-E72D297353CC}">
              <c16:uniqueId val="{00000001-7A8B-42E9-9873-E35E01482340}"/>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Backend_P2!$G$8</c:f>
              <c:strCache>
                <c:ptCount val="1"/>
                <c:pt idx="0">
                  <c:v>Salmon</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Backend_P2!$H$8</c:f>
              <c:numCache>
                <c:formatCode>General</c:formatCode>
                <c:ptCount val="1"/>
                <c:pt idx="0">
                  <c:v>1</c:v>
                </c:pt>
              </c:numCache>
            </c:numRef>
          </c:xVal>
          <c:yVal>
            <c:numRef>
              <c:f>Backend_P2!$I$8</c:f>
              <c:numCache>
                <c:formatCode>General</c:formatCode>
                <c:ptCount val="1"/>
                <c:pt idx="0">
                  <c:v>1</c:v>
                </c:pt>
              </c:numCache>
            </c:numRef>
          </c:yVal>
          <c:smooth val="0"/>
          <c:extLst>
            <c:ext xmlns:c16="http://schemas.microsoft.com/office/drawing/2014/chart" uri="{C3380CC4-5D6E-409C-BE32-E72D297353CC}">
              <c16:uniqueId val="{00000000-05F1-43EE-90D2-280D7CDB50AC}"/>
            </c:ext>
          </c:extLst>
        </c:ser>
        <c:ser>
          <c:idx val="1"/>
          <c:order val="1"/>
          <c:tx>
            <c:strRef>
              <c:f>Backend_P2!$S$8</c:f>
              <c:strCache>
                <c:ptCount val="1"/>
                <c:pt idx="0">
                  <c:v>Toxic salmon</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Backend_P2!$H$8</c:f>
              <c:numCache>
                <c:formatCode>General</c:formatCode>
                <c:ptCount val="1"/>
                <c:pt idx="0">
                  <c:v>1</c:v>
                </c:pt>
              </c:numCache>
            </c:numRef>
          </c:xVal>
          <c:yVal>
            <c:numRef>
              <c:f>Backend_P2!$J$8</c:f>
              <c:numCache>
                <c:formatCode>General</c:formatCode>
                <c:ptCount val="1"/>
                <c:pt idx="0">
                  <c:v>#N/A</c:v>
                </c:pt>
              </c:numCache>
            </c:numRef>
          </c:yVal>
          <c:smooth val="0"/>
          <c:extLst>
            <c:ext xmlns:c16="http://schemas.microsoft.com/office/drawing/2014/chart" uri="{C3380CC4-5D6E-409C-BE32-E72D297353CC}">
              <c16:uniqueId val="{00000001-05F1-43EE-90D2-280D7CDB50AC}"/>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Backend_P2!$G$5</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Backend_P2!$H$5</c:f>
              <c:numCache>
                <c:formatCode>General</c:formatCode>
                <c:ptCount val="1"/>
                <c:pt idx="0">
                  <c:v>1</c:v>
                </c:pt>
              </c:numCache>
            </c:numRef>
          </c:xVal>
          <c:yVal>
            <c:numRef>
              <c:f>Backend_P2!$I$5</c:f>
              <c:numCache>
                <c:formatCode>General</c:formatCode>
                <c:ptCount val="1"/>
                <c:pt idx="0">
                  <c:v>1</c:v>
                </c:pt>
              </c:numCache>
            </c:numRef>
          </c:yVal>
          <c:smooth val="0"/>
          <c:extLst>
            <c:ext xmlns:c16="http://schemas.microsoft.com/office/drawing/2014/chart" uri="{C3380CC4-5D6E-409C-BE32-E72D297353CC}">
              <c16:uniqueId val="{00000000-C7D5-4DDE-9732-771065F03EB7}"/>
            </c:ext>
          </c:extLst>
        </c:ser>
        <c:ser>
          <c:idx val="1"/>
          <c:order val="1"/>
          <c:tx>
            <c:strRef>
              <c:f>Backend_P2!$S$3</c:f>
              <c:strCache>
                <c:ptCount val="1"/>
                <c:pt idx="0">
                  <c:v>Toxic producer</c:v>
                </c:pt>
              </c:strCache>
            </c:strRef>
          </c:tx>
          <c:spPr>
            <a:ln w="1905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Backend_P2!$H$3</c:f>
              <c:numCache>
                <c:formatCode>General</c:formatCode>
                <c:ptCount val="1"/>
                <c:pt idx="0">
                  <c:v>1</c:v>
                </c:pt>
              </c:numCache>
            </c:numRef>
          </c:xVal>
          <c:yVal>
            <c:numRef>
              <c:f>Backend_P2!$J$3</c:f>
              <c:numCache>
                <c:formatCode>General</c:formatCode>
                <c:ptCount val="1"/>
                <c:pt idx="0">
                  <c:v>#N/A</c:v>
                </c:pt>
              </c:numCache>
            </c:numRef>
          </c:yVal>
          <c:smooth val="0"/>
          <c:extLst>
            <c:ext xmlns:c16="http://schemas.microsoft.com/office/drawing/2014/chart" uri="{C3380CC4-5D6E-409C-BE32-E72D297353CC}">
              <c16:uniqueId val="{00000001-C7D5-4DDE-9732-771065F03EB7}"/>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Backend_P2!$G$4</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Backend_P2!$H$4</c:f>
              <c:numCache>
                <c:formatCode>General</c:formatCode>
                <c:ptCount val="1"/>
                <c:pt idx="0">
                  <c:v>1</c:v>
                </c:pt>
              </c:numCache>
            </c:numRef>
          </c:xVal>
          <c:yVal>
            <c:numRef>
              <c:f>Backend_P2!$I$4</c:f>
              <c:numCache>
                <c:formatCode>General</c:formatCode>
                <c:ptCount val="1"/>
                <c:pt idx="0">
                  <c:v>1</c:v>
                </c:pt>
              </c:numCache>
            </c:numRef>
          </c:yVal>
          <c:smooth val="0"/>
          <c:extLst>
            <c:ext xmlns:c16="http://schemas.microsoft.com/office/drawing/2014/chart" uri="{C3380CC4-5D6E-409C-BE32-E72D297353CC}">
              <c16:uniqueId val="{00000000-95EA-4AFF-9126-EADF45A00FD0}"/>
            </c:ext>
          </c:extLst>
        </c:ser>
        <c:ser>
          <c:idx val="1"/>
          <c:order val="1"/>
          <c:tx>
            <c:strRef>
              <c:f>Backend_P2!$S$4</c:f>
              <c:strCache>
                <c:ptCount val="1"/>
                <c:pt idx="0">
                  <c:v>Toxic producer</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Backend_P2!$H$4</c:f>
              <c:numCache>
                <c:formatCode>General</c:formatCode>
                <c:ptCount val="1"/>
                <c:pt idx="0">
                  <c:v>1</c:v>
                </c:pt>
              </c:numCache>
            </c:numRef>
          </c:xVal>
          <c:yVal>
            <c:numRef>
              <c:f>Backend_P2!$J$4</c:f>
              <c:numCache>
                <c:formatCode>General</c:formatCode>
                <c:ptCount val="1"/>
                <c:pt idx="0">
                  <c:v>#N/A</c:v>
                </c:pt>
              </c:numCache>
            </c:numRef>
          </c:yVal>
          <c:smooth val="0"/>
          <c:extLst>
            <c:ext xmlns:c16="http://schemas.microsoft.com/office/drawing/2014/chart" uri="{C3380CC4-5D6E-409C-BE32-E72D297353CC}">
              <c16:uniqueId val="{00000001-95EA-4AFF-9126-EADF45A00FD0}"/>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Backend_P2!$G$3</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Backend_P2!$H$3</c:f>
              <c:numCache>
                <c:formatCode>General</c:formatCode>
                <c:ptCount val="1"/>
                <c:pt idx="0">
                  <c:v>1</c:v>
                </c:pt>
              </c:numCache>
            </c:numRef>
          </c:xVal>
          <c:yVal>
            <c:numRef>
              <c:f>Backend_P2!$I$3</c:f>
              <c:numCache>
                <c:formatCode>General</c:formatCode>
                <c:ptCount val="1"/>
                <c:pt idx="0">
                  <c:v>1</c:v>
                </c:pt>
              </c:numCache>
            </c:numRef>
          </c:yVal>
          <c:smooth val="0"/>
          <c:extLst>
            <c:ext xmlns:c16="http://schemas.microsoft.com/office/drawing/2014/chart" uri="{C3380CC4-5D6E-409C-BE32-E72D297353CC}">
              <c16:uniqueId val="{00000000-048C-4A09-B646-DB4C3C4BBFCD}"/>
            </c:ext>
          </c:extLst>
        </c:ser>
        <c:ser>
          <c:idx val="1"/>
          <c:order val="1"/>
          <c:tx>
            <c:strRef>
              <c:f>Backend_P2!$S$3</c:f>
              <c:strCache>
                <c:ptCount val="1"/>
                <c:pt idx="0">
                  <c:v>Toxic producer</c:v>
                </c:pt>
              </c:strCache>
            </c:strRef>
          </c:tx>
          <c:spPr>
            <a:ln w="1905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Backend_P2!$H$3</c:f>
              <c:numCache>
                <c:formatCode>General</c:formatCode>
                <c:ptCount val="1"/>
                <c:pt idx="0">
                  <c:v>1</c:v>
                </c:pt>
              </c:numCache>
            </c:numRef>
          </c:xVal>
          <c:yVal>
            <c:numRef>
              <c:f>Backend_P2!$J$3</c:f>
              <c:numCache>
                <c:formatCode>General</c:formatCode>
                <c:ptCount val="1"/>
                <c:pt idx="0">
                  <c:v>#N/A</c:v>
                </c:pt>
              </c:numCache>
            </c:numRef>
          </c:yVal>
          <c:smooth val="0"/>
          <c:extLst>
            <c:ext xmlns:c16="http://schemas.microsoft.com/office/drawing/2014/chart" uri="{C3380CC4-5D6E-409C-BE32-E72D297353CC}">
              <c16:uniqueId val="{00000001-048C-4A09-B646-DB4C3C4BBFCD}"/>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Backend_P2!$G$5</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Backend_P2!$H$5</c:f>
              <c:numCache>
                <c:formatCode>General</c:formatCode>
                <c:ptCount val="1"/>
                <c:pt idx="0">
                  <c:v>1</c:v>
                </c:pt>
              </c:numCache>
            </c:numRef>
          </c:xVal>
          <c:yVal>
            <c:numRef>
              <c:f>Backend_P2!$I$5</c:f>
              <c:numCache>
                <c:formatCode>General</c:formatCode>
                <c:ptCount val="1"/>
                <c:pt idx="0">
                  <c:v>1</c:v>
                </c:pt>
              </c:numCache>
            </c:numRef>
          </c:yVal>
          <c:smooth val="0"/>
          <c:extLst>
            <c:ext xmlns:c16="http://schemas.microsoft.com/office/drawing/2014/chart" uri="{C3380CC4-5D6E-409C-BE32-E72D297353CC}">
              <c16:uniqueId val="{00000000-2772-4839-B505-7299A68688CD}"/>
            </c:ext>
          </c:extLst>
        </c:ser>
        <c:ser>
          <c:idx val="1"/>
          <c:order val="1"/>
          <c:tx>
            <c:strRef>
              <c:f>Backend_P2!$S$3</c:f>
              <c:strCache>
                <c:ptCount val="1"/>
                <c:pt idx="0">
                  <c:v>Toxic producer</c:v>
                </c:pt>
              </c:strCache>
            </c:strRef>
          </c:tx>
          <c:spPr>
            <a:ln w="1905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Backend_P2!$H$3</c:f>
              <c:numCache>
                <c:formatCode>General</c:formatCode>
                <c:ptCount val="1"/>
                <c:pt idx="0">
                  <c:v>1</c:v>
                </c:pt>
              </c:numCache>
            </c:numRef>
          </c:xVal>
          <c:yVal>
            <c:numRef>
              <c:f>Backend_P2!$J$3</c:f>
              <c:numCache>
                <c:formatCode>General</c:formatCode>
                <c:ptCount val="1"/>
                <c:pt idx="0">
                  <c:v>#N/A</c:v>
                </c:pt>
              </c:numCache>
            </c:numRef>
          </c:yVal>
          <c:smooth val="0"/>
          <c:extLst>
            <c:ext xmlns:c16="http://schemas.microsoft.com/office/drawing/2014/chart" uri="{C3380CC4-5D6E-409C-BE32-E72D297353CC}">
              <c16:uniqueId val="{00000001-2772-4839-B505-7299A68688CD}"/>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Backend_P2!$G$4</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Backend_P2!$H$4</c:f>
              <c:numCache>
                <c:formatCode>General</c:formatCode>
                <c:ptCount val="1"/>
                <c:pt idx="0">
                  <c:v>1</c:v>
                </c:pt>
              </c:numCache>
            </c:numRef>
          </c:xVal>
          <c:yVal>
            <c:numRef>
              <c:f>Backend_P2!$I$4</c:f>
              <c:numCache>
                <c:formatCode>General</c:formatCode>
                <c:ptCount val="1"/>
                <c:pt idx="0">
                  <c:v>1</c:v>
                </c:pt>
              </c:numCache>
            </c:numRef>
          </c:yVal>
          <c:smooth val="0"/>
          <c:extLst>
            <c:ext xmlns:c16="http://schemas.microsoft.com/office/drawing/2014/chart" uri="{C3380CC4-5D6E-409C-BE32-E72D297353CC}">
              <c16:uniqueId val="{00000000-BFFE-41A3-A24A-B432565A58C8}"/>
            </c:ext>
          </c:extLst>
        </c:ser>
        <c:ser>
          <c:idx val="1"/>
          <c:order val="1"/>
          <c:tx>
            <c:strRef>
              <c:f>Backend_P2!$S$4</c:f>
              <c:strCache>
                <c:ptCount val="1"/>
                <c:pt idx="0">
                  <c:v>Toxic producer</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Backend_P2!$H$4</c:f>
              <c:numCache>
                <c:formatCode>General</c:formatCode>
                <c:ptCount val="1"/>
                <c:pt idx="0">
                  <c:v>1</c:v>
                </c:pt>
              </c:numCache>
            </c:numRef>
          </c:xVal>
          <c:yVal>
            <c:numRef>
              <c:f>Backend_P2!$J$4</c:f>
              <c:numCache>
                <c:formatCode>General</c:formatCode>
                <c:ptCount val="1"/>
                <c:pt idx="0">
                  <c:v>#N/A</c:v>
                </c:pt>
              </c:numCache>
            </c:numRef>
          </c:yVal>
          <c:smooth val="0"/>
          <c:extLst>
            <c:ext xmlns:c16="http://schemas.microsoft.com/office/drawing/2014/chart" uri="{C3380CC4-5D6E-409C-BE32-E72D297353CC}">
              <c16:uniqueId val="{00000001-BFFE-41A3-A24A-B432565A58C8}"/>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Backend_P2!$G$3</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Backend_P2!$H$3</c:f>
              <c:numCache>
                <c:formatCode>General</c:formatCode>
                <c:ptCount val="1"/>
                <c:pt idx="0">
                  <c:v>1</c:v>
                </c:pt>
              </c:numCache>
            </c:numRef>
          </c:xVal>
          <c:yVal>
            <c:numRef>
              <c:f>Backend_P2!$I$3</c:f>
              <c:numCache>
                <c:formatCode>General</c:formatCode>
                <c:ptCount val="1"/>
                <c:pt idx="0">
                  <c:v>1</c:v>
                </c:pt>
              </c:numCache>
            </c:numRef>
          </c:yVal>
          <c:smooth val="0"/>
          <c:extLst>
            <c:ext xmlns:c16="http://schemas.microsoft.com/office/drawing/2014/chart" uri="{C3380CC4-5D6E-409C-BE32-E72D297353CC}">
              <c16:uniqueId val="{00000000-B98B-4C1D-BB0A-7083D27D0756}"/>
            </c:ext>
          </c:extLst>
        </c:ser>
        <c:ser>
          <c:idx val="1"/>
          <c:order val="1"/>
          <c:tx>
            <c:strRef>
              <c:f>Backend_P2!$S$3</c:f>
              <c:strCache>
                <c:ptCount val="1"/>
                <c:pt idx="0">
                  <c:v>Toxic producer</c:v>
                </c:pt>
              </c:strCache>
            </c:strRef>
          </c:tx>
          <c:spPr>
            <a:ln w="1905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Backend_P2!$H$3</c:f>
              <c:numCache>
                <c:formatCode>General</c:formatCode>
                <c:ptCount val="1"/>
                <c:pt idx="0">
                  <c:v>1</c:v>
                </c:pt>
              </c:numCache>
            </c:numRef>
          </c:xVal>
          <c:yVal>
            <c:numRef>
              <c:f>Backend_P2!$J$3</c:f>
              <c:numCache>
                <c:formatCode>General</c:formatCode>
                <c:ptCount val="1"/>
                <c:pt idx="0">
                  <c:v>#N/A</c:v>
                </c:pt>
              </c:numCache>
            </c:numRef>
          </c:yVal>
          <c:smooth val="0"/>
          <c:extLst>
            <c:ext xmlns:c16="http://schemas.microsoft.com/office/drawing/2014/chart" uri="{C3380CC4-5D6E-409C-BE32-E72D297353CC}">
              <c16:uniqueId val="{00000001-B98B-4C1D-BB0A-7083D27D0756}"/>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Backend_P2!$G$5</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Backend_P2!$H$5</c:f>
              <c:numCache>
                <c:formatCode>General</c:formatCode>
                <c:ptCount val="1"/>
                <c:pt idx="0">
                  <c:v>1</c:v>
                </c:pt>
              </c:numCache>
            </c:numRef>
          </c:xVal>
          <c:yVal>
            <c:numRef>
              <c:f>Backend_P2!$I$5</c:f>
              <c:numCache>
                <c:formatCode>General</c:formatCode>
                <c:ptCount val="1"/>
                <c:pt idx="0">
                  <c:v>1</c:v>
                </c:pt>
              </c:numCache>
            </c:numRef>
          </c:yVal>
          <c:smooth val="0"/>
          <c:extLst>
            <c:ext xmlns:c16="http://schemas.microsoft.com/office/drawing/2014/chart" uri="{C3380CC4-5D6E-409C-BE32-E72D297353CC}">
              <c16:uniqueId val="{00000000-AF98-4BFE-9168-2CDAA108FDDC}"/>
            </c:ext>
          </c:extLst>
        </c:ser>
        <c:ser>
          <c:idx val="1"/>
          <c:order val="1"/>
          <c:tx>
            <c:strRef>
              <c:f>Backend_P2!$S$3</c:f>
              <c:strCache>
                <c:ptCount val="1"/>
                <c:pt idx="0">
                  <c:v>Toxic producer</c:v>
                </c:pt>
              </c:strCache>
            </c:strRef>
          </c:tx>
          <c:spPr>
            <a:ln w="1905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Backend_P2!$H$3</c:f>
              <c:numCache>
                <c:formatCode>General</c:formatCode>
                <c:ptCount val="1"/>
                <c:pt idx="0">
                  <c:v>1</c:v>
                </c:pt>
              </c:numCache>
            </c:numRef>
          </c:xVal>
          <c:yVal>
            <c:numRef>
              <c:f>Backend_P2!$J$3</c:f>
              <c:numCache>
                <c:formatCode>General</c:formatCode>
                <c:ptCount val="1"/>
                <c:pt idx="0">
                  <c:v>#N/A</c:v>
                </c:pt>
              </c:numCache>
            </c:numRef>
          </c:yVal>
          <c:smooth val="0"/>
          <c:extLst>
            <c:ext xmlns:c16="http://schemas.microsoft.com/office/drawing/2014/chart" uri="{C3380CC4-5D6E-409C-BE32-E72D297353CC}">
              <c16:uniqueId val="{00000001-AF98-4BFE-9168-2CDAA108FDDC}"/>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a:t>Southern Resident orca</a:t>
            </a:r>
            <a:r>
              <a:rPr lang="en-US" baseline="0"/>
              <a:t> population </a:t>
            </a:r>
            <a:r>
              <a:rPr lang="en-US"/>
              <a:t>(1990  - 2020)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8.4392323300013034E-2"/>
          <c:y val="0.11747072599531615"/>
          <c:w val="0.85573954319539858"/>
          <c:h val="0.78886979734743778"/>
        </c:manualLayout>
      </c:layout>
      <c:scatterChart>
        <c:scatterStyle val="smoothMarker"/>
        <c:varyColors val="0"/>
        <c:ser>
          <c:idx val="0"/>
          <c:order val="0"/>
          <c:spPr>
            <a:ln w="19050" cap="rnd">
              <a:solidFill>
                <a:schemeClr val="accent1"/>
              </a:solidFill>
              <a:round/>
            </a:ln>
            <a:effectLst/>
          </c:spPr>
          <c:marker>
            <c:symbol val="none"/>
          </c:marker>
          <c:trendline>
            <c:spPr>
              <a:ln w="19050" cap="rnd">
                <a:solidFill>
                  <a:schemeClr val="accent1"/>
                </a:solidFill>
                <a:prstDash val="sysDot"/>
              </a:ln>
              <a:effectLst/>
            </c:spPr>
            <c:trendlineType val="linear"/>
            <c:forward val="2"/>
            <c:dispRSqr val="0"/>
            <c:dispEq val="0"/>
          </c:trendline>
          <c:xVal>
            <c:numRef>
              <c:f>Backend_P0!$B$3:$B$33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Backend_P0!$C$3:$C$33</c:f>
              <c:numCache>
                <c:formatCode>General</c:formatCode>
                <c:ptCount val="31"/>
                <c:pt idx="0">
                  <c:v>87</c:v>
                </c:pt>
                <c:pt idx="1">
                  <c:v>90</c:v>
                </c:pt>
                <c:pt idx="2">
                  <c:v>91</c:v>
                </c:pt>
                <c:pt idx="3">
                  <c:v>93</c:v>
                </c:pt>
                <c:pt idx="4">
                  <c:v>91</c:v>
                </c:pt>
                <c:pt idx="5">
                  <c:v>90</c:v>
                </c:pt>
                <c:pt idx="6">
                  <c:v>90</c:v>
                </c:pt>
                <c:pt idx="7">
                  <c:v>85</c:v>
                </c:pt>
                <c:pt idx="8">
                  <c:v>80</c:v>
                </c:pt>
                <c:pt idx="9">
                  <c:v>80</c:v>
                </c:pt>
                <c:pt idx="10">
                  <c:v>77</c:v>
                </c:pt>
                <c:pt idx="11">
                  <c:v>79</c:v>
                </c:pt>
                <c:pt idx="12">
                  <c:v>79</c:v>
                </c:pt>
                <c:pt idx="13">
                  <c:v>81</c:v>
                </c:pt>
                <c:pt idx="14">
                  <c:v>86</c:v>
                </c:pt>
                <c:pt idx="15">
                  <c:v>87</c:v>
                </c:pt>
                <c:pt idx="16">
                  <c:v>83</c:v>
                </c:pt>
                <c:pt idx="17">
                  <c:v>85</c:v>
                </c:pt>
                <c:pt idx="18">
                  <c:v>80</c:v>
                </c:pt>
                <c:pt idx="19">
                  <c:v>85</c:v>
                </c:pt>
                <c:pt idx="20">
                  <c:v>84</c:v>
                </c:pt>
                <c:pt idx="21">
                  <c:v>87</c:v>
                </c:pt>
                <c:pt idx="22">
                  <c:v>82</c:v>
                </c:pt>
                <c:pt idx="23">
                  <c:v>79</c:v>
                </c:pt>
                <c:pt idx="24">
                  <c:v>77</c:v>
                </c:pt>
                <c:pt idx="25">
                  <c:v>83</c:v>
                </c:pt>
                <c:pt idx="26">
                  <c:v>79</c:v>
                </c:pt>
                <c:pt idx="27">
                  <c:v>76</c:v>
                </c:pt>
                <c:pt idx="28">
                  <c:v>74</c:v>
                </c:pt>
                <c:pt idx="29">
                  <c:v>73</c:v>
                </c:pt>
                <c:pt idx="30">
                  <c:v>74</c:v>
                </c:pt>
              </c:numCache>
            </c:numRef>
          </c:yVal>
          <c:smooth val="1"/>
          <c:extLst>
            <c:ext xmlns:c16="http://schemas.microsoft.com/office/drawing/2014/chart" uri="{C3380CC4-5D6E-409C-BE32-E72D297353CC}">
              <c16:uniqueId val="{00000000-FB1E-4022-9A92-26A75DEC2F8B}"/>
            </c:ext>
          </c:extLst>
        </c:ser>
        <c:dLbls>
          <c:showLegendKey val="0"/>
          <c:showVal val="0"/>
          <c:showCatName val="0"/>
          <c:showSerName val="0"/>
          <c:showPercent val="0"/>
          <c:showBubbleSize val="0"/>
        </c:dLbls>
        <c:axId val="805994880"/>
        <c:axId val="805995296"/>
      </c:scatterChart>
      <c:valAx>
        <c:axId val="805994880"/>
        <c:scaling>
          <c:orientation val="minMax"/>
          <c:max val="2020"/>
          <c:min val="199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1400" b="0"/>
                  <a:t>Year</a:t>
                </a:r>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805995296"/>
        <c:crosses val="autoZero"/>
        <c:crossBetween val="midCat"/>
      </c:valAx>
      <c:valAx>
        <c:axId val="805995296"/>
        <c:scaling>
          <c:orientation val="minMax"/>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1400" b="0"/>
                  <a:t>Southern Resident orca population</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805994880"/>
        <c:crosses val="autoZero"/>
        <c:crossBetween val="midCat"/>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Backend_P2!$G$4</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Backend_P2!$H$4</c:f>
              <c:numCache>
                <c:formatCode>General</c:formatCode>
                <c:ptCount val="1"/>
                <c:pt idx="0">
                  <c:v>1</c:v>
                </c:pt>
              </c:numCache>
            </c:numRef>
          </c:xVal>
          <c:yVal>
            <c:numRef>
              <c:f>Backend_P2!$I$4</c:f>
              <c:numCache>
                <c:formatCode>General</c:formatCode>
                <c:ptCount val="1"/>
                <c:pt idx="0">
                  <c:v>1</c:v>
                </c:pt>
              </c:numCache>
            </c:numRef>
          </c:yVal>
          <c:smooth val="0"/>
          <c:extLst>
            <c:ext xmlns:c16="http://schemas.microsoft.com/office/drawing/2014/chart" uri="{C3380CC4-5D6E-409C-BE32-E72D297353CC}">
              <c16:uniqueId val="{00000000-A34E-4B18-9587-8D07619877B3}"/>
            </c:ext>
          </c:extLst>
        </c:ser>
        <c:ser>
          <c:idx val="1"/>
          <c:order val="1"/>
          <c:tx>
            <c:strRef>
              <c:f>Backend_P2!$S$4</c:f>
              <c:strCache>
                <c:ptCount val="1"/>
                <c:pt idx="0">
                  <c:v>Toxic producer</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Backend_P2!$H$4</c:f>
              <c:numCache>
                <c:formatCode>General</c:formatCode>
                <c:ptCount val="1"/>
                <c:pt idx="0">
                  <c:v>1</c:v>
                </c:pt>
              </c:numCache>
            </c:numRef>
          </c:xVal>
          <c:yVal>
            <c:numRef>
              <c:f>Backend_P2!$J$4</c:f>
              <c:numCache>
                <c:formatCode>General</c:formatCode>
                <c:ptCount val="1"/>
                <c:pt idx="0">
                  <c:v>#N/A</c:v>
                </c:pt>
              </c:numCache>
            </c:numRef>
          </c:yVal>
          <c:smooth val="0"/>
          <c:extLst>
            <c:ext xmlns:c16="http://schemas.microsoft.com/office/drawing/2014/chart" uri="{C3380CC4-5D6E-409C-BE32-E72D297353CC}">
              <c16:uniqueId val="{00000001-A34E-4B18-9587-8D07619877B3}"/>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Backend_P2!$G$3</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Backend_P2!$H$3</c:f>
              <c:numCache>
                <c:formatCode>General</c:formatCode>
                <c:ptCount val="1"/>
                <c:pt idx="0">
                  <c:v>1</c:v>
                </c:pt>
              </c:numCache>
            </c:numRef>
          </c:xVal>
          <c:yVal>
            <c:numRef>
              <c:f>Backend_P2!$I$3</c:f>
              <c:numCache>
                <c:formatCode>General</c:formatCode>
                <c:ptCount val="1"/>
                <c:pt idx="0">
                  <c:v>1</c:v>
                </c:pt>
              </c:numCache>
            </c:numRef>
          </c:yVal>
          <c:smooth val="0"/>
          <c:extLst>
            <c:ext xmlns:c16="http://schemas.microsoft.com/office/drawing/2014/chart" uri="{C3380CC4-5D6E-409C-BE32-E72D297353CC}">
              <c16:uniqueId val="{00000000-FB53-47DE-BB22-4161560413DA}"/>
            </c:ext>
          </c:extLst>
        </c:ser>
        <c:ser>
          <c:idx val="1"/>
          <c:order val="1"/>
          <c:tx>
            <c:strRef>
              <c:f>Backend_P2!$S$3</c:f>
              <c:strCache>
                <c:ptCount val="1"/>
                <c:pt idx="0">
                  <c:v>Toxic producer</c:v>
                </c:pt>
              </c:strCache>
            </c:strRef>
          </c:tx>
          <c:spPr>
            <a:ln w="1905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Backend_P2!$H$3</c:f>
              <c:numCache>
                <c:formatCode>General</c:formatCode>
                <c:ptCount val="1"/>
                <c:pt idx="0">
                  <c:v>1</c:v>
                </c:pt>
              </c:numCache>
            </c:numRef>
          </c:xVal>
          <c:yVal>
            <c:numRef>
              <c:f>Backend_P2!$J$3</c:f>
              <c:numCache>
                <c:formatCode>General</c:formatCode>
                <c:ptCount val="1"/>
                <c:pt idx="0">
                  <c:v>#N/A</c:v>
                </c:pt>
              </c:numCache>
            </c:numRef>
          </c:yVal>
          <c:smooth val="0"/>
          <c:extLst>
            <c:ext xmlns:c16="http://schemas.microsoft.com/office/drawing/2014/chart" uri="{C3380CC4-5D6E-409C-BE32-E72D297353CC}">
              <c16:uniqueId val="{00000001-FB53-47DE-BB22-4161560413DA}"/>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Backend_P2!$G$7</c:f>
              <c:strCache>
                <c:ptCount val="1"/>
                <c:pt idx="0">
                  <c:v>Fish</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Backend_P2!$H$7</c:f>
              <c:numCache>
                <c:formatCode>General</c:formatCode>
                <c:ptCount val="1"/>
                <c:pt idx="0">
                  <c:v>1</c:v>
                </c:pt>
              </c:numCache>
            </c:numRef>
          </c:xVal>
          <c:yVal>
            <c:numRef>
              <c:f>Backend_P2!$I$7</c:f>
              <c:numCache>
                <c:formatCode>General</c:formatCode>
                <c:ptCount val="1"/>
                <c:pt idx="0">
                  <c:v>1</c:v>
                </c:pt>
              </c:numCache>
            </c:numRef>
          </c:yVal>
          <c:smooth val="0"/>
          <c:extLst>
            <c:ext xmlns:c16="http://schemas.microsoft.com/office/drawing/2014/chart" uri="{C3380CC4-5D6E-409C-BE32-E72D297353CC}">
              <c16:uniqueId val="{00000000-09C5-4781-B7CE-F1D8862FB4C9}"/>
            </c:ext>
          </c:extLst>
        </c:ser>
        <c:ser>
          <c:idx val="1"/>
          <c:order val="1"/>
          <c:tx>
            <c:strRef>
              <c:f>Backend_P2!$S$7</c:f>
              <c:strCache>
                <c:ptCount val="1"/>
                <c:pt idx="0">
                  <c:v>Toxic fish</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Backend_P2!$H$7</c:f>
              <c:numCache>
                <c:formatCode>General</c:formatCode>
                <c:ptCount val="1"/>
                <c:pt idx="0">
                  <c:v>1</c:v>
                </c:pt>
              </c:numCache>
            </c:numRef>
          </c:xVal>
          <c:yVal>
            <c:numRef>
              <c:f>Backend_P2!$J$7</c:f>
              <c:numCache>
                <c:formatCode>General</c:formatCode>
                <c:ptCount val="1"/>
                <c:pt idx="0">
                  <c:v>#N/A</c:v>
                </c:pt>
              </c:numCache>
            </c:numRef>
          </c:yVal>
          <c:smooth val="0"/>
          <c:extLst>
            <c:ext xmlns:c16="http://schemas.microsoft.com/office/drawing/2014/chart" uri="{C3380CC4-5D6E-409C-BE32-E72D297353CC}">
              <c16:uniqueId val="{00000001-09C5-4781-B7CE-F1D8862FB4C9}"/>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Backend_P2!$G$7</c:f>
              <c:strCache>
                <c:ptCount val="1"/>
                <c:pt idx="0">
                  <c:v>Fish</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Backend_P2!$H$7</c:f>
              <c:numCache>
                <c:formatCode>General</c:formatCode>
                <c:ptCount val="1"/>
                <c:pt idx="0">
                  <c:v>1</c:v>
                </c:pt>
              </c:numCache>
            </c:numRef>
          </c:xVal>
          <c:yVal>
            <c:numRef>
              <c:f>Backend_P2!$I$7</c:f>
              <c:numCache>
                <c:formatCode>General</c:formatCode>
                <c:ptCount val="1"/>
                <c:pt idx="0">
                  <c:v>1</c:v>
                </c:pt>
              </c:numCache>
            </c:numRef>
          </c:yVal>
          <c:smooth val="0"/>
          <c:extLst>
            <c:ext xmlns:c16="http://schemas.microsoft.com/office/drawing/2014/chart" uri="{C3380CC4-5D6E-409C-BE32-E72D297353CC}">
              <c16:uniqueId val="{00000000-7432-4F35-9218-4CE171A49C8E}"/>
            </c:ext>
          </c:extLst>
        </c:ser>
        <c:ser>
          <c:idx val="1"/>
          <c:order val="1"/>
          <c:tx>
            <c:strRef>
              <c:f>Backend_P2!$S$7</c:f>
              <c:strCache>
                <c:ptCount val="1"/>
                <c:pt idx="0">
                  <c:v>Toxic fish</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Backend_P2!$H$7</c:f>
              <c:numCache>
                <c:formatCode>General</c:formatCode>
                <c:ptCount val="1"/>
                <c:pt idx="0">
                  <c:v>1</c:v>
                </c:pt>
              </c:numCache>
            </c:numRef>
          </c:xVal>
          <c:yVal>
            <c:numRef>
              <c:f>Backend_P2!$J$7</c:f>
              <c:numCache>
                <c:formatCode>General</c:formatCode>
                <c:ptCount val="1"/>
                <c:pt idx="0">
                  <c:v>#N/A</c:v>
                </c:pt>
              </c:numCache>
            </c:numRef>
          </c:yVal>
          <c:smooth val="0"/>
          <c:extLst>
            <c:ext xmlns:c16="http://schemas.microsoft.com/office/drawing/2014/chart" uri="{C3380CC4-5D6E-409C-BE32-E72D297353CC}">
              <c16:uniqueId val="{00000001-7432-4F35-9218-4CE171A49C8E}"/>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Backend_P2!$G$8</c:f>
              <c:strCache>
                <c:ptCount val="1"/>
                <c:pt idx="0">
                  <c:v>Salmon</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Backend_P2!$H$8</c:f>
              <c:numCache>
                <c:formatCode>General</c:formatCode>
                <c:ptCount val="1"/>
                <c:pt idx="0">
                  <c:v>1</c:v>
                </c:pt>
              </c:numCache>
            </c:numRef>
          </c:xVal>
          <c:yVal>
            <c:numRef>
              <c:f>Backend_P2!$I$8</c:f>
              <c:numCache>
                <c:formatCode>General</c:formatCode>
                <c:ptCount val="1"/>
                <c:pt idx="0">
                  <c:v>1</c:v>
                </c:pt>
              </c:numCache>
            </c:numRef>
          </c:yVal>
          <c:smooth val="0"/>
          <c:extLst>
            <c:ext xmlns:c16="http://schemas.microsoft.com/office/drawing/2014/chart" uri="{C3380CC4-5D6E-409C-BE32-E72D297353CC}">
              <c16:uniqueId val="{00000000-74DF-40C3-BA30-CB7EC6291C12}"/>
            </c:ext>
          </c:extLst>
        </c:ser>
        <c:ser>
          <c:idx val="1"/>
          <c:order val="1"/>
          <c:tx>
            <c:strRef>
              <c:f>Backend_P2!$S$8</c:f>
              <c:strCache>
                <c:ptCount val="1"/>
                <c:pt idx="0">
                  <c:v>Toxic salmon</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Backend_P2!$H$8</c:f>
              <c:numCache>
                <c:formatCode>General</c:formatCode>
                <c:ptCount val="1"/>
                <c:pt idx="0">
                  <c:v>1</c:v>
                </c:pt>
              </c:numCache>
            </c:numRef>
          </c:xVal>
          <c:yVal>
            <c:numRef>
              <c:f>Backend_P2!$J$8</c:f>
              <c:numCache>
                <c:formatCode>General</c:formatCode>
                <c:ptCount val="1"/>
                <c:pt idx="0">
                  <c:v>#N/A</c:v>
                </c:pt>
              </c:numCache>
            </c:numRef>
          </c:yVal>
          <c:smooth val="0"/>
          <c:extLst>
            <c:ext xmlns:c16="http://schemas.microsoft.com/office/drawing/2014/chart" uri="{C3380CC4-5D6E-409C-BE32-E72D297353CC}">
              <c16:uniqueId val="{00000001-74DF-40C3-BA30-CB7EC6291C12}"/>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1"/>
          <c:order val="0"/>
          <c:tx>
            <c:strRef>
              <c:f>Backend_P2!$S$10</c:f>
              <c:strCache>
                <c:ptCount val="1"/>
                <c:pt idx="0">
                  <c:v>Toxic orca</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Backend_P2!$H$10</c:f>
              <c:numCache>
                <c:formatCode>General</c:formatCode>
                <c:ptCount val="1"/>
                <c:pt idx="0">
                  <c:v>1</c:v>
                </c:pt>
              </c:numCache>
            </c:numRef>
          </c:xVal>
          <c:yVal>
            <c:numRef>
              <c:f>Backend_P2!$J$10</c:f>
              <c:numCache>
                <c:formatCode>General</c:formatCode>
                <c:ptCount val="1"/>
                <c:pt idx="0">
                  <c:v>#N/A</c:v>
                </c:pt>
              </c:numCache>
            </c:numRef>
          </c:yVal>
          <c:smooth val="0"/>
          <c:extLst>
            <c:ext xmlns:c16="http://schemas.microsoft.com/office/drawing/2014/chart" uri="{C3380CC4-5D6E-409C-BE32-E72D297353CC}">
              <c16:uniqueId val="{00000000-6571-4D9D-8E6A-A189E9D9BFA9}"/>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1"/>
          <c:order val="0"/>
          <c:tx>
            <c:strRef>
              <c:f>Backend_P2!$S$10</c:f>
              <c:strCache>
                <c:ptCount val="1"/>
                <c:pt idx="0">
                  <c:v>Toxic orca</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Backend_P2!$H$10</c:f>
              <c:numCache>
                <c:formatCode>General</c:formatCode>
                <c:ptCount val="1"/>
                <c:pt idx="0">
                  <c:v>1</c:v>
                </c:pt>
              </c:numCache>
            </c:numRef>
          </c:xVal>
          <c:yVal>
            <c:numRef>
              <c:f>Backend_P2!$J$10</c:f>
              <c:numCache>
                <c:formatCode>General</c:formatCode>
                <c:ptCount val="1"/>
                <c:pt idx="0">
                  <c:v>#N/A</c:v>
                </c:pt>
              </c:numCache>
            </c:numRef>
          </c:yVal>
          <c:smooth val="0"/>
          <c:extLst>
            <c:ext xmlns:c16="http://schemas.microsoft.com/office/drawing/2014/chart" uri="{C3380CC4-5D6E-409C-BE32-E72D297353CC}">
              <c16:uniqueId val="{00000000-F649-4991-823E-19EDCB2CAB4A}"/>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Backend_P2!$G$9</c:f>
              <c:strCache>
                <c:ptCount val="1"/>
                <c:pt idx="0">
                  <c:v>Orca</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Backend_P2!$H$9</c:f>
              <c:numCache>
                <c:formatCode>General</c:formatCode>
                <c:ptCount val="1"/>
                <c:pt idx="0">
                  <c:v>1</c:v>
                </c:pt>
              </c:numCache>
            </c:numRef>
          </c:xVal>
          <c:yVal>
            <c:numRef>
              <c:f>Backend_P2!$I$9</c:f>
              <c:numCache>
                <c:formatCode>General</c:formatCode>
                <c:ptCount val="1"/>
                <c:pt idx="0">
                  <c:v>1</c:v>
                </c:pt>
              </c:numCache>
            </c:numRef>
          </c:yVal>
          <c:smooth val="0"/>
          <c:extLst>
            <c:ext xmlns:c16="http://schemas.microsoft.com/office/drawing/2014/chart" uri="{C3380CC4-5D6E-409C-BE32-E72D297353CC}">
              <c16:uniqueId val="{00000000-19C2-42BD-8A63-931E7DED23A7}"/>
            </c:ext>
          </c:extLst>
        </c:ser>
        <c:ser>
          <c:idx val="1"/>
          <c:order val="1"/>
          <c:tx>
            <c:strRef>
              <c:f>Backend_P2!$S$9</c:f>
              <c:strCache>
                <c:ptCount val="1"/>
                <c:pt idx="0">
                  <c:v>Toxic orca</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Backend_P2!$H$9</c:f>
              <c:numCache>
                <c:formatCode>General</c:formatCode>
                <c:ptCount val="1"/>
                <c:pt idx="0">
                  <c:v>1</c:v>
                </c:pt>
              </c:numCache>
            </c:numRef>
          </c:xVal>
          <c:yVal>
            <c:numRef>
              <c:f>Backend_P2!$J$9</c:f>
              <c:numCache>
                <c:formatCode>General</c:formatCode>
                <c:ptCount val="1"/>
                <c:pt idx="0">
                  <c:v>#N/A</c:v>
                </c:pt>
              </c:numCache>
            </c:numRef>
          </c:yVal>
          <c:smooth val="0"/>
          <c:extLst>
            <c:ext xmlns:c16="http://schemas.microsoft.com/office/drawing/2014/chart" uri="{C3380CC4-5D6E-409C-BE32-E72D297353CC}">
              <c16:uniqueId val="{00000001-19C2-42BD-8A63-931E7DED23A7}"/>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a:t>Levels of PBDEs in Harbor Seals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5351792686770538"/>
          <c:y val="0.15145093362639073"/>
          <c:w val="0.78681364599604031"/>
          <c:h val="0.65556058458460409"/>
        </c:manualLayout>
      </c:layout>
      <c:scatterChart>
        <c:scatterStyle val="lineMarker"/>
        <c:varyColors val="0"/>
        <c:ser>
          <c:idx val="0"/>
          <c:order val="0"/>
          <c:tx>
            <c:strRef>
              <c:f>Backend_P2!$C$24</c:f>
              <c:strCache>
                <c:ptCount val="1"/>
                <c:pt idx="0">
                  <c:v>Total PBDE</c:v>
                </c:pt>
              </c:strCache>
            </c:strRef>
          </c:tx>
          <c:spPr>
            <a:ln w="19050" cap="rnd">
              <a:noFill/>
              <a:round/>
            </a:ln>
            <a:effectLst/>
          </c:spPr>
          <c:marker>
            <c:symbol val="circle"/>
            <c:size val="9"/>
            <c:spPr>
              <a:solidFill>
                <a:schemeClr val="accent1"/>
              </a:solidFill>
              <a:ln w="9525">
                <a:noFill/>
              </a:ln>
              <a:effectLst/>
            </c:spPr>
          </c:marker>
          <c:trendline>
            <c:spPr>
              <a:ln w="19050" cap="rnd">
                <a:solidFill>
                  <a:schemeClr val="accent1"/>
                </a:solidFill>
                <a:prstDash val="sysDot"/>
              </a:ln>
              <a:effectLst/>
            </c:spPr>
            <c:trendlineType val="linear"/>
            <c:dispRSqr val="0"/>
            <c:dispEq val="0"/>
          </c:trendline>
          <c:xVal>
            <c:numRef>
              <c:f>Backend_P2!$B$25:$B$30</c:f>
              <c:numCache>
                <c:formatCode>General</c:formatCode>
                <c:ptCount val="6"/>
                <c:pt idx="0">
                  <c:v>1984</c:v>
                </c:pt>
                <c:pt idx="1">
                  <c:v>1990</c:v>
                </c:pt>
                <c:pt idx="2">
                  <c:v>1993</c:v>
                </c:pt>
                <c:pt idx="3">
                  <c:v>1996</c:v>
                </c:pt>
                <c:pt idx="4">
                  <c:v>2004</c:v>
                </c:pt>
                <c:pt idx="5">
                  <c:v>2009</c:v>
                </c:pt>
              </c:numCache>
            </c:numRef>
          </c:xVal>
          <c:yVal>
            <c:numRef>
              <c:f>Backend_P2!$C$25:$C$30</c:f>
              <c:numCache>
                <c:formatCode>General</c:formatCode>
                <c:ptCount val="6"/>
                <c:pt idx="0">
                  <c:v>25</c:v>
                </c:pt>
                <c:pt idx="1">
                  <c:v>230</c:v>
                </c:pt>
                <c:pt idx="2">
                  <c:v>235</c:v>
                </c:pt>
                <c:pt idx="3">
                  <c:v>570</c:v>
                </c:pt>
                <c:pt idx="4">
                  <c:v>1050</c:v>
                </c:pt>
                <c:pt idx="5">
                  <c:v>750</c:v>
                </c:pt>
              </c:numCache>
            </c:numRef>
          </c:yVal>
          <c:smooth val="0"/>
          <c:extLst>
            <c:ext xmlns:c16="http://schemas.microsoft.com/office/drawing/2014/chart" uri="{C3380CC4-5D6E-409C-BE32-E72D297353CC}">
              <c16:uniqueId val="{00000000-4061-463E-8983-51FD0DA0CD48}"/>
            </c:ext>
          </c:extLst>
        </c:ser>
        <c:dLbls>
          <c:showLegendKey val="0"/>
          <c:showVal val="0"/>
          <c:showCatName val="0"/>
          <c:showSerName val="0"/>
          <c:showPercent val="0"/>
          <c:showBubbleSize val="0"/>
        </c:dLbls>
        <c:axId val="949177760"/>
        <c:axId val="949171520"/>
      </c:scatterChart>
      <c:valAx>
        <c:axId val="949177760"/>
        <c:scaling>
          <c:orientation val="minMax"/>
          <c:max val="2010"/>
          <c:min val="198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Year</a:t>
                </a:r>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949171520"/>
        <c:crosses val="autoZero"/>
        <c:crossBetween val="midCat"/>
      </c:valAx>
      <c:valAx>
        <c:axId val="949171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Total PBDEs </a:t>
                </a:r>
                <a:br>
                  <a:rPr lang="en-US" b="1"/>
                </a:br>
                <a:r>
                  <a:rPr lang="en-US" b="0"/>
                  <a:t>(mg per kg lipid weight)</a:t>
                </a:r>
              </a:p>
            </c:rich>
          </c:tx>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9491777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Backend_P2!$G$6</c:f>
              <c:strCache>
                <c:ptCount val="1"/>
                <c:pt idx="0">
                  <c:v>Krill</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Backend_P2!$H$6</c:f>
              <c:numCache>
                <c:formatCode>General</c:formatCode>
                <c:ptCount val="1"/>
                <c:pt idx="0">
                  <c:v>1</c:v>
                </c:pt>
              </c:numCache>
            </c:numRef>
          </c:xVal>
          <c:yVal>
            <c:numRef>
              <c:f>Backend_P2!$I$6</c:f>
              <c:numCache>
                <c:formatCode>General</c:formatCode>
                <c:ptCount val="1"/>
                <c:pt idx="0">
                  <c:v>1</c:v>
                </c:pt>
              </c:numCache>
            </c:numRef>
          </c:yVal>
          <c:smooth val="0"/>
          <c:extLst>
            <c:ext xmlns:c16="http://schemas.microsoft.com/office/drawing/2014/chart" uri="{C3380CC4-5D6E-409C-BE32-E72D297353CC}">
              <c16:uniqueId val="{00000000-B07A-442D-9F7F-12FB128112CD}"/>
            </c:ext>
          </c:extLst>
        </c:ser>
        <c:ser>
          <c:idx val="1"/>
          <c:order val="1"/>
          <c:tx>
            <c:strRef>
              <c:f>Backend_P2!$S$6</c:f>
              <c:strCache>
                <c:ptCount val="1"/>
                <c:pt idx="0">
                  <c:v>Toxic krill</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Backend_P2!$H$6</c:f>
              <c:numCache>
                <c:formatCode>General</c:formatCode>
                <c:ptCount val="1"/>
                <c:pt idx="0">
                  <c:v>1</c:v>
                </c:pt>
              </c:numCache>
            </c:numRef>
          </c:xVal>
          <c:yVal>
            <c:numRef>
              <c:f>Backend_P2!$J$6</c:f>
              <c:numCache>
                <c:formatCode>General</c:formatCode>
                <c:ptCount val="1"/>
                <c:pt idx="0">
                  <c:v>#N/A</c:v>
                </c:pt>
              </c:numCache>
            </c:numRef>
          </c:yVal>
          <c:smooth val="0"/>
          <c:extLst>
            <c:ext xmlns:c16="http://schemas.microsoft.com/office/drawing/2014/chart" uri="{C3380CC4-5D6E-409C-BE32-E72D297353CC}">
              <c16:uniqueId val="{00000001-B07A-442D-9F7F-12FB128112CD}"/>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64979377577803"/>
          <c:y val="0"/>
          <c:w val="0.70153061224489799"/>
          <c:h val="1"/>
        </c:manualLayout>
      </c:layout>
      <c:pieChart>
        <c:varyColors val="0"/>
        <c:ser>
          <c:idx val="0"/>
          <c:order val="0"/>
          <c:spPr>
            <a:solidFill>
              <a:schemeClr val="bg2">
                <a:alpha val="70000"/>
              </a:schemeClr>
            </a:solidFill>
            <a:ln w="9525">
              <a:solidFill>
                <a:schemeClr val="lt1"/>
              </a:solidFill>
            </a:ln>
            <a:effectLst/>
          </c:spPr>
          <c:dPt>
            <c:idx val="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1-91CA-4DB8-A807-FA9464FF6871}"/>
              </c:ext>
            </c:extLst>
          </c:dPt>
          <c:dPt>
            <c:idx val="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3-91CA-4DB8-A807-FA9464FF6871}"/>
              </c:ext>
            </c:extLst>
          </c:dPt>
          <c:dPt>
            <c:idx val="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5-91CA-4DB8-A807-FA9464FF6871}"/>
              </c:ext>
            </c:extLst>
          </c:dPt>
          <c:dPt>
            <c:idx val="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7-91CA-4DB8-A807-FA9464FF6871}"/>
              </c:ext>
            </c:extLst>
          </c:dPt>
          <c:dPt>
            <c:idx val="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9-91CA-4DB8-A807-FA9464FF6871}"/>
              </c:ext>
            </c:extLst>
          </c:dPt>
          <c:dPt>
            <c:idx val="1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B-91CA-4DB8-A807-FA9464FF6871}"/>
              </c:ext>
            </c:extLst>
          </c:dPt>
          <c:dPt>
            <c:idx val="1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D-91CA-4DB8-A807-FA9464FF6871}"/>
              </c:ext>
            </c:extLst>
          </c:dPt>
          <c:dPt>
            <c:idx val="1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F-91CA-4DB8-A807-FA9464FF6871}"/>
              </c:ext>
            </c:extLst>
          </c:dPt>
          <c:dPt>
            <c:idx val="1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1-91CA-4DB8-A807-FA9464FF6871}"/>
              </c:ext>
            </c:extLst>
          </c:dPt>
          <c:dPt>
            <c:idx val="1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3-91CA-4DB8-A807-FA9464FF6871}"/>
              </c:ext>
            </c:extLst>
          </c:dPt>
          <c:dPt>
            <c:idx val="2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5-91CA-4DB8-A807-FA9464FF6871}"/>
              </c:ext>
            </c:extLst>
          </c:dPt>
          <c:dPt>
            <c:idx val="2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7-91CA-4DB8-A807-FA9464FF6871}"/>
              </c:ext>
            </c:extLst>
          </c:dPt>
          <c:dPt>
            <c:idx val="2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9-91CA-4DB8-A807-FA9464FF6871}"/>
              </c:ext>
            </c:extLst>
          </c:dPt>
          <c:dPt>
            <c:idx val="2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B-91CA-4DB8-A807-FA9464FF6871}"/>
              </c:ext>
            </c:extLst>
          </c:dPt>
          <c:dPt>
            <c:idx val="2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D-91CA-4DB8-A807-FA9464FF6871}"/>
              </c:ext>
            </c:extLst>
          </c:dPt>
          <c:dPt>
            <c:idx val="3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F-91CA-4DB8-A807-FA9464FF6871}"/>
              </c:ext>
            </c:extLst>
          </c:dPt>
          <c:dPt>
            <c:idx val="3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21-91CA-4DB8-A807-FA9464FF6871}"/>
              </c:ext>
            </c:extLst>
          </c:dPt>
          <c:val>
            <c:numRef>
              <c:f>Backend_Badge!$O$3:$O$36</c:f>
              <c:numCache>
                <c:formatCode>General</c:formatCode>
                <c:ptCount val="34"/>
                <c:pt idx="0">
                  <c:v>0</c:v>
                </c:pt>
                <c:pt idx="1">
                  <c:v>1</c:v>
                </c:pt>
                <c:pt idx="2">
                  <c:v>0</c:v>
                </c:pt>
                <c:pt idx="3">
                  <c:v>1</c:v>
                </c:pt>
                <c:pt idx="4">
                  <c:v>0</c:v>
                </c:pt>
                <c:pt idx="5">
                  <c:v>1</c:v>
                </c:pt>
                <c:pt idx="6">
                  <c:v>0</c:v>
                </c:pt>
                <c:pt idx="7">
                  <c:v>1</c:v>
                </c:pt>
                <c:pt idx="8">
                  <c:v>0</c:v>
                </c:pt>
                <c:pt idx="9">
                  <c:v>1</c:v>
                </c:pt>
                <c:pt idx="10">
                  <c:v>0</c:v>
                </c:pt>
                <c:pt idx="11">
                  <c:v>1</c:v>
                </c:pt>
                <c:pt idx="12">
                  <c:v>0</c:v>
                </c:pt>
                <c:pt idx="13">
                  <c:v>1</c:v>
                </c:pt>
                <c:pt idx="14">
                  <c:v>0</c:v>
                </c:pt>
                <c:pt idx="15">
                  <c:v>1</c:v>
                </c:pt>
                <c:pt idx="16">
                  <c:v>0</c:v>
                </c:pt>
                <c:pt idx="17">
                  <c:v>1</c:v>
                </c:pt>
                <c:pt idx="18">
                  <c:v>0</c:v>
                </c:pt>
                <c:pt idx="19">
                  <c:v>1</c:v>
                </c:pt>
                <c:pt idx="20">
                  <c:v>0</c:v>
                </c:pt>
                <c:pt idx="21">
                  <c:v>1</c:v>
                </c:pt>
                <c:pt idx="22">
                  <c:v>0</c:v>
                </c:pt>
                <c:pt idx="23">
                  <c:v>1</c:v>
                </c:pt>
                <c:pt idx="24">
                  <c:v>0</c:v>
                </c:pt>
                <c:pt idx="25">
                  <c:v>1</c:v>
                </c:pt>
                <c:pt idx="26">
                  <c:v>0</c:v>
                </c:pt>
                <c:pt idx="27">
                  <c:v>1</c:v>
                </c:pt>
                <c:pt idx="28">
                  <c:v>0</c:v>
                </c:pt>
                <c:pt idx="29">
                  <c:v>1</c:v>
                </c:pt>
                <c:pt idx="30">
                  <c:v>0</c:v>
                </c:pt>
                <c:pt idx="31">
                  <c:v>1</c:v>
                </c:pt>
                <c:pt idx="32">
                  <c:v>0</c:v>
                </c:pt>
                <c:pt idx="33">
                  <c:v>1</c:v>
                </c:pt>
              </c:numCache>
            </c:numRef>
          </c:val>
          <c:extLst>
            <c:ext xmlns:c16="http://schemas.microsoft.com/office/drawing/2014/chart" uri="{C3380CC4-5D6E-409C-BE32-E72D297353CC}">
              <c16:uniqueId val="{00000022-91CA-4DB8-A807-FA9464FF6871}"/>
            </c:ext>
          </c:extLst>
        </c:ser>
        <c:dLbls>
          <c:showLegendKey val="0"/>
          <c:showVal val="0"/>
          <c:showCatName val="0"/>
          <c:showSerName val="0"/>
          <c:showPercent val="0"/>
          <c:showBubbleSize val="0"/>
          <c:showLeaderLines val="1"/>
        </c:dLbls>
        <c:firstSliceAng val="0"/>
      </c:pieChart>
      <c:spPr>
        <a:blipFill>
          <a:blip xmlns:r="http://schemas.openxmlformats.org/officeDocument/2006/relationships" r:embed="rId3"/>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Backend_P2!$G$6</c:f>
              <c:strCache>
                <c:ptCount val="1"/>
                <c:pt idx="0">
                  <c:v>Krill</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Backend_P2!$H$6</c:f>
              <c:numCache>
                <c:formatCode>General</c:formatCode>
                <c:ptCount val="1"/>
                <c:pt idx="0">
                  <c:v>1</c:v>
                </c:pt>
              </c:numCache>
            </c:numRef>
          </c:xVal>
          <c:yVal>
            <c:numRef>
              <c:f>Backend_P2!$I$6</c:f>
              <c:numCache>
                <c:formatCode>General</c:formatCode>
                <c:ptCount val="1"/>
                <c:pt idx="0">
                  <c:v>1</c:v>
                </c:pt>
              </c:numCache>
            </c:numRef>
          </c:yVal>
          <c:smooth val="0"/>
          <c:extLst>
            <c:ext xmlns:c16="http://schemas.microsoft.com/office/drawing/2014/chart" uri="{C3380CC4-5D6E-409C-BE32-E72D297353CC}">
              <c16:uniqueId val="{00000000-D7DE-4553-9949-8D795E285738}"/>
            </c:ext>
          </c:extLst>
        </c:ser>
        <c:ser>
          <c:idx val="1"/>
          <c:order val="1"/>
          <c:tx>
            <c:strRef>
              <c:f>Backend_P2!$S$6</c:f>
              <c:strCache>
                <c:ptCount val="1"/>
                <c:pt idx="0">
                  <c:v>Toxic krill</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Backend_P2!$H$6</c:f>
              <c:numCache>
                <c:formatCode>General</c:formatCode>
                <c:ptCount val="1"/>
                <c:pt idx="0">
                  <c:v>1</c:v>
                </c:pt>
              </c:numCache>
            </c:numRef>
          </c:xVal>
          <c:yVal>
            <c:numRef>
              <c:f>Backend_P2!$J$6</c:f>
              <c:numCache>
                <c:formatCode>General</c:formatCode>
                <c:ptCount val="1"/>
                <c:pt idx="0">
                  <c:v>#N/A</c:v>
                </c:pt>
              </c:numCache>
            </c:numRef>
          </c:yVal>
          <c:smooth val="0"/>
          <c:extLst>
            <c:ext xmlns:c16="http://schemas.microsoft.com/office/drawing/2014/chart" uri="{C3380CC4-5D6E-409C-BE32-E72D297353CC}">
              <c16:uniqueId val="{00000001-D7DE-4553-9949-8D795E285738}"/>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Backend_P2!$G$6</c:f>
              <c:strCache>
                <c:ptCount val="1"/>
                <c:pt idx="0">
                  <c:v>Krill</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Backend_P2!$H$6</c:f>
              <c:numCache>
                <c:formatCode>General</c:formatCode>
                <c:ptCount val="1"/>
                <c:pt idx="0">
                  <c:v>1</c:v>
                </c:pt>
              </c:numCache>
            </c:numRef>
          </c:xVal>
          <c:yVal>
            <c:numRef>
              <c:f>Backend_P2!$I$6</c:f>
              <c:numCache>
                <c:formatCode>General</c:formatCode>
                <c:ptCount val="1"/>
                <c:pt idx="0">
                  <c:v>1</c:v>
                </c:pt>
              </c:numCache>
            </c:numRef>
          </c:yVal>
          <c:smooth val="0"/>
          <c:extLst>
            <c:ext xmlns:c16="http://schemas.microsoft.com/office/drawing/2014/chart" uri="{C3380CC4-5D6E-409C-BE32-E72D297353CC}">
              <c16:uniqueId val="{00000000-A37A-4032-A777-43E03DD9234B}"/>
            </c:ext>
          </c:extLst>
        </c:ser>
        <c:ser>
          <c:idx val="1"/>
          <c:order val="1"/>
          <c:tx>
            <c:strRef>
              <c:f>Backend_P2!$S$6</c:f>
              <c:strCache>
                <c:ptCount val="1"/>
                <c:pt idx="0">
                  <c:v>Toxic krill</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Backend_P2!$H$6</c:f>
              <c:numCache>
                <c:formatCode>General</c:formatCode>
                <c:ptCount val="1"/>
                <c:pt idx="0">
                  <c:v>1</c:v>
                </c:pt>
              </c:numCache>
            </c:numRef>
          </c:xVal>
          <c:yVal>
            <c:numRef>
              <c:f>Backend_P2!$J$6</c:f>
              <c:numCache>
                <c:formatCode>General</c:formatCode>
                <c:ptCount val="1"/>
                <c:pt idx="0">
                  <c:v>#N/A</c:v>
                </c:pt>
              </c:numCache>
            </c:numRef>
          </c:yVal>
          <c:smooth val="0"/>
          <c:extLst>
            <c:ext xmlns:c16="http://schemas.microsoft.com/office/drawing/2014/chart" uri="{C3380CC4-5D6E-409C-BE32-E72D297353CC}">
              <c16:uniqueId val="{00000001-A37A-4032-A777-43E03DD9234B}"/>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Backend_P2!$G$6</c:f>
              <c:strCache>
                <c:ptCount val="1"/>
                <c:pt idx="0">
                  <c:v>Krill</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Backend_P2!$H$6</c:f>
              <c:numCache>
                <c:formatCode>General</c:formatCode>
                <c:ptCount val="1"/>
                <c:pt idx="0">
                  <c:v>1</c:v>
                </c:pt>
              </c:numCache>
            </c:numRef>
          </c:xVal>
          <c:yVal>
            <c:numRef>
              <c:f>Backend_P2!$I$6</c:f>
              <c:numCache>
                <c:formatCode>General</c:formatCode>
                <c:ptCount val="1"/>
                <c:pt idx="0">
                  <c:v>1</c:v>
                </c:pt>
              </c:numCache>
            </c:numRef>
          </c:yVal>
          <c:smooth val="0"/>
          <c:extLst>
            <c:ext xmlns:c16="http://schemas.microsoft.com/office/drawing/2014/chart" uri="{C3380CC4-5D6E-409C-BE32-E72D297353CC}">
              <c16:uniqueId val="{00000000-64B6-4E48-AB59-38934C8D475F}"/>
            </c:ext>
          </c:extLst>
        </c:ser>
        <c:ser>
          <c:idx val="1"/>
          <c:order val="1"/>
          <c:tx>
            <c:strRef>
              <c:f>Backend_P2!$S$6</c:f>
              <c:strCache>
                <c:ptCount val="1"/>
                <c:pt idx="0">
                  <c:v>Toxic krill</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Backend_P2!$H$6</c:f>
              <c:numCache>
                <c:formatCode>General</c:formatCode>
                <c:ptCount val="1"/>
                <c:pt idx="0">
                  <c:v>1</c:v>
                </c:pt>
              </c:numCache>
            </c:numRef>
          </c:xVal>
          <c:yVal>
            <c:numRef>
              <c:f>Backend_P2!$J$6</c:f>
              <c:numCache>
                <c:formatCode>General</c:formatCode>
                <c:ptCount val="1"/>
                <c:pt idx="0">
                  <c:v>#N/A</c:v>
                </c:pt>
              </c:numCache>
            </c:numRef>
          </c:yVal>
          <c:smooth val="0"/>
          <c:extLst>
            <c:ext xmlns:c16="http://schemas.microsoft.com/office/drawing/2014/chart" uri="{C3380CC4-5D6E-409C-BE32-E72D297353CC}">
              <c16:uniqueId val="{00000001-64B6-4E48-AB59-38934C8D475F}"/>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Backend_P2!$G$6</c:f>
              <c:strCache>
                <c:ptCount val="1"/>
                <c:pt idx="0">
                  <c:v>Krill</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Backend_P2!$H$6</c:f>
              <c:numCache>
                <c:formatCode>General</c:formatCode>
                <c:ptCount val="1"/>
                <c:pt idx="0">
                  <c:v>1</c:v>
                </c:pt>
              </c:numCache>
            </c:numRef>
          </c:xVal>
          <c:yVal>
            <c:numRef>
              <c:f>Backend_P2!$I$6</c:f>
              <c:numCache>
                <c:formatCode>General</c:formatCode>
                <c:ptCount val="1"/>
                <c:pt idx="0">
                  <c:v>1</c:v>
                </c:pt>
              </c:numCache>
            </c:numRef>
          </c:yVal>
          <c:smooth val="0"/>
          <c:extLst>
            <c:ext xmlns:c16="http://schemas.microsoft.com/office/drawing/2014/chart" uri="{C3380CC4-5D6E-409C-BE32-E72D297353CC}">
              <c16:uniqueId val="{00000000-684F-4916-B896-3629E0090C4E}"/>
            </c:ext>
          </c:extLst>
        </c:ser>
        <c:ser>
          <c:idx val="1"/>
          <c:order val="1"/>
          <c:tx>
            <c:strRef>
              <c:f>Backend_P2!$S$6</c:f>
              <c:strCache>
                <c:ptCount val="1"/>
                <c:pt idx="0">
                  <c:v>Toxic krill</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Backend_P2!$H$6</c:f>
              <c:numCache>
                <c:formatCode>General</c:formatCode>
                <c:ptCount val="1"/>
                <c:pt idx="0">
                  <c:v>1</c:v>
                </c:pt>
              </c:numCache>
            </c:numRef>
          </c:xVal>
          <c:yVal>
            <c:numRef>
              <c:f>Backend_P2!$J$6</c:f>
              <c:numCache>
                <c:formatCode>General</c:formatCode>
                <c:ptCount val="1"/>
                <c:pt idx="0">
                  <c:v>#N/A</c:v>
                </c:pt>
              </c:numCache>
            </c:numRef>
          </c:yVal>
          <c:smooth val="0"/>
          <c:extLst>
            <c:ext xmlns:c16="http://schemas.microsoft.com/office/drawing/2014/chart" uri="{C3380CC4-5D6E-409C-BE32-E72D297353CC}">
              <c16:uniqueId val="{00000001-684F-4916-B896-3629E0090C4E}"/>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0.96594966214515354"/>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Backend_P2!$AI$3</c:f>
              <c:numCache>
                <c:formatCode>General</c:formatCode>
                <c:ptCount val="1"/>
                <c:pt idx="0">
                  <c:v>0</c:v>
                </c:pt>
              </c:numCache>
            </c:numRef>
          </c:val>
          <c:extLst>
            <c:ext xmlns:c16="http://schemas.microsoft.com/office/drawing/2014/chart" uri="{C3380CC4-5D6E-409C-BE32-E72D297353CC}">
              <c16:uniqueId val="{00000000-4298-40AF-919C-57F395D6EC5D}"/>
            </c:ext>
          </c:extLst>
        </c:ser>
        <c:ser>
          <c:idx val="1"/>
          <c:order val="1"/>
          <c:spPr>
            <a:blipFill>
              <a:blip xmlns:r="http://schemas.openxmlformats.org/officeDocument/2006/relationships" r:embed="rId4"/>
              <a:stretch>
                <a:fillRect/>
              </a:stretch>
            </a:blipFill>
            <a:ln>
              <a:noFill/>
            </a:ln>
            <a:effectLst/>
          </c:spPr>
          <c:invertIfNegative val="0"/>
          <c:val>
            <c:numRef>
              <c:f>Backend_P2!$AI$4</c:f>
              <c:numCache>
                <c:formatCode>General</c:formatCode>
                <c:ptCount val="1"/>
                <c:pt idx="0">
                  <c:v>0</c:v>
                </c:pt>
              </c:numCache>
            </c:numRef>
          </c:val>
          <c:extLst>
            <c:ext xmlns:c16="http://schemas.microsoft.com/office/drawing/2014/chart" uri="{C3380CC4-5D6E-409C-BE32-E72D297353CC}">
              <c16:uniqueId val="{00000001-4298-40AF-919C-57F395D6EC5D}"/>
            </c:ext>
          </c:extLst>
        </c:ser>
        <c:ser>
          <c:idx val="2"/>
          <c:order val="2"/>
          <c:spPr>
            <a:noFill/>
            <a:ln>
              <a:noFill/>
            </a:ln>
            <a:effectLst/>
          </c:spPr>
          <c:invertIfNegative val="0"/>
          <c:val>
            <c:numRef>
              <c:f>Backend_P2!$AI$5</c:f>
              <c:numCache>
                <c:formatCode>General</c:formatCode>
                <c:ptCount val="1"/>
                <c:pt idx="0">
                  <c:v>17</c:v>
                </c:pt>
              </c:numCache>
            </c:numRef>
          </c:val>
          <c:extLst>
            <c:ext xmlns:c16="http://schemas.microsoft.com/office/drawing/2014/chart" uri="{C3380CC4-5D6E-409C-BE32-E72D297353CC}">
              <c16:uniqueId val="{00000003-4298-40AF-919C-57F395D6EC5D}"/>
            </c:ext>
          </c:extLst>
        </c:ser>
        <c:dLbls>
          <c:showLegendKey val="0"/>
          <c:showVal val="0"/>
          <c:showCatName val="0"/>
          <c:showSerName val="0"/>
          <c:showPercent val="0"/>
          <c:showBubbleSize val="0"/>
        </c:dLbls>
        <c:gapWidth val="0"/>
        <c:overlap val="100"/>
        <c:axId val="652968976"/>
        <c:axId val="652973552"/>
      </c:barChart>
      <c:catAx>
        <c:axId val="652968976"/>
        <c:scaling>
          <c:orientation val="minMax"/>
        </c:scaling>
        <c:delete val="0"/>
        <c:axPos val="b"/>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973552"/>
        <c:crosses val="autoZero"/>
        <c:auto val="1"/>
        <c:lblAlgn val="ctr"/>
        <c:lblOffset val="100"/>
        <c:noMultiLvlLbl val="0"/>
      </c:catAx>
      <c:valAx>
        <c:axId val="652973552"/>
        <c:scaling>
          <c:orientation val="minMax"/>
          <c:max val="1"/>
          <c:min val="0"/>
        </c:scaling>
        <c:delete val="0"/>
        <c:axPos val="l"/>
        <c:numFmt formatCode="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968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percentStacked"/>
        <c:varyColors val="0"/>
        <c:ser>
          <c:idx val="0"/>
          <c:order val="0"/>
          <c:spPr>
            <a:gradFill flip="none" rotWithShape="1">
              <a:gsLst>
                <a:gs pos="0">
                  <a:schemeClr val="accent6">
                    <a:lumMod val="20000"/>
                    <a:lumOff val="80000"/>
                  </a:schemeClr>
                </a:gs>
                <a:gs pos="100000">
                  <a:schemeClr val="accent6"/>
                </a:gs>
              </a:gsLst>
              <a:lin ang="0" scaled="1"/>
              <a:tileRect/>
            </a:gradFill>
            <a:ln>
              <a:noFill/>
            </a:ln>
            <a:effectLst/>
          </c:spPr>
          <c:invertIfNegative val="0"/>
          <c:dLbls>
            <c:delete val="1"/>
          </c:dLbls>
          <c:val>
            <c:numRef>
              <c:f>Backend_P2!$AJ$3</c:f>
              <c:numCache>
                <c:formatCode>General</c:formatCode>
                <c:ptCount val="1"/>
                <c:pt idx="0">
                  <c:v>0</c:v>
                </c:pt>
              </c:numCache>
            </c:numRef>
          </c:val>
          <c:extLst>
            <c:ext xmlns:c16="http://schemas.microsoft.com/office/drawing/2014/chart" uri="{C3380CC4-5D6E-409C-BE32-E72D297353CC}">
              <c16:uniqueId val="{00000000-44D7-43BE-A428-9186CE73DB53}"/>
            </c:ext>
          </c:extLst>
        </c:ser>
        <c:ser>
          <c:idx val="1"/>
          <c:order val="1"/>
          <c:spPr>
            <a:blipFill>
              <a:blip xmlns:r="http://schemas.openxmlformats.org/officeDocument/2006/relationships" r:embed="rId3"/>
              <a:stretch>
                <a:fillRect/>
              </a:stretch>
            </a:blipFill>
            <a:ln>
              <a:noFill/>
            </a:ln>
            <a:effectLst/>
          </c:spPr>
          <c:invertIfNegative val="0"/>
          <c:dLbls>
            <c:delete val="1"/>
          </c:dLbls>
          <c:val>
            <c:numRef>
              <c:f>Backend_P2!$AJ$4</c:f>
              <c:numCache>
                <c:formatCode>General</c:formatCode>
                <c:ptCount val="1"/>
                <c:pt idx="0">
                  <c:v>0</c:v>
                </c:pt>
              </c:numCache>
            </c:numRef>
          </c:val>
          <c:extLst>
            <c:ext xmlns:c16="http://schemas.microsoft.com/office/drawing/2014/chart" uri="{C3380CC4-5D6E-409C-BE32-E72D297353CC}">
              <c16:uniqueId val="{00000003-44D7-43BE-A428-9186CE73DB53}"/>
            </c:ext>
          </c:extLst>
        </c:ser>
        <c:ser>
          <c:idx val="2"/>
          <c:order val="2"/>
          <c:spPr>
            <a:no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1-7592-4B1F-83BF-8D7ABEB1CE89}"/>
              </c:ext>
            </c:extLst>
          </c:dPt>
          <c:dLbls>
            <c:delete val="1"/>
          </c:dLbls>
          <c:val>
            <c:numRef>
              <c:f>Backend_P2!$AJ$5</c:f>
              <c:numCache>
                <c:formatCode>General</c:formatCode>
                <c:ptCount val="1"/>
                <c:pt idx="0">
                  <c:v>1</c:v>
                </c:pt>
              </c:numCache>
            </c:numRef>
          </c:val>
          <c:extLst>
            <c:ext xmlns:c16="http://schemas.microsoft.com/office/drawing/2014/chart" uri="{C3380CC4-5D6E-409C-BE32-E72D297353CC}">
              <c16:uniqueId val="{00000005-44D7-43BE-A428-9186CE73DB53}"/>
            </c:ext>
          </c:extLst>
        </c:ser>
        <c:dLbls>
          <c:dLblPos val="ctr"/>
          <c:showLegendKey val="0"/>
          <c:showVal val="1"/>
          <c:showCatName val="0"/>
          <c:showSerName val="0"/>
          <c:showPercent val="0"/>
          <c:showBubbleSize val="0"/>
        </c:dLbls>
        <c:gapWidth val="0"/>
        <c:overlap val="100"/>
        <c:axId val="1500808736"/>
        <c:axId val="1509152176"/>
      </c:barChart>
      <c:catAx>
        <c:axId val="1500808736"/>
        <c:scaling>
          <c:orientation val="minMax"/>
        </c:scaling>
        <c:delete val="1"/>
        <c:axPos val="l"/>
        <c:majorTickMark val="none"/>
        <c:minorTickMark val="none"/>
        <c:tickLblPos val="nextTo"/>
        <c:crossAx val="1509152176"/>
        <c:crosses val="autoZero"/>
        <c:auto val="1"/>
        <c:lblAlgn val="ctr"/>
        <c:lblOffset val="100"/>
        <c:noMultiLvlLbl val="0"/>
      </c:catAx>
      <c:valAx>
        <c:axId val="1509152176"/>
        <c:scaling>
          <c:orientation val="minMax"/>
          <c:max val="1"/>
          <c:min val="0"/>
        </c:scaling>
        <c:delete val="0"/>
        <c:axPos val="b"/>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500808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4843575587534"/>
          <c:y val="5.6960152708184202E-4"/>
          <c:w val="0.80687845053851026"/>
          <c:h val="0.99943039847291815"/>
        </c:manualLayout>
      </c:layout>
      <c:pieChart>
        <c:varyColors val="0"/>
        <c:ser>
          <c:idx val="0"/>
          <c:order val="0"/>
          <c:spPr>
            <a:solidFill>
              <a:schemeClr val="bg2">
                <a:alpha val="70000"/>
              </a:schemeClr>
            </a:solidFill>
            <a:ln w="9525">
              <a:solidFill>
                <a:schemeClr val="lt1"/>
              </a:solidFill>
            </a:ln>
            <a:effectLst/>
          </c:spPr>
          <c:dPt>
            <c:idx val="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1-AEE0-4FE9-B575-E33DD7181B0F}"/>
              </c:ext>
            </c:extLst>
          </c:dPt>
          <c:dPt>
            <c:idx val="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3-AEE0-4FE9-B575-E33DD7181B0F}"/>
              </c:ext>
            </c:extLst>
          </c:dPt>
          <c:dPt>
            <c:idx val="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5-AEE0-4FE9-B575-E33DD7181B0F}"/>
              </c:ext>
            </c:extLst>
          </c:dPt>
          <c:dPt>
            <c:idx val="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7-AEE0-4FE9-B575-E33DD7181B0F}"/>
              </c:ext>
            </c:extLst>
          </c:dPt>
          <c:dPt>
            <c:idx val="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9-AEE0-4FE9-B575-E33DD7181B0F}"/>
              </c:ext>
            </c:extLst>
          </c:dPt>
          <c:dPt>
            <c:idx val="1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B-AEE0-4FE9-B575-E33DD7181B0F}"/>
              </c:ext>
            </c:extLst>
          </c:dPt>
          <c:dPt>
            <c:idx val="1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D-AEE0-4FE9-B575-E33DD7181B0F}"/>
              </c:ext>
            </c:extLst>
          </c:dPt>
          <c:dPt>
            <c:idx val="1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F-AEE0-4FE9-B575-E33DD7181B0F}"/>
              </c:ext>
            </c:extLst>
          </c:dPt>
          <c:dPt>
            <c:idx val="1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1-AEE0-4FE9-B575-E33DD7181B0F}"/>
              </c:ext>
            </c:extLst>
          </c:dPt>
          <c:dPt>
            <c:idx val="1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3-AEE0-4FE9-B575-E33DD7181B0F}"/>
              </c:ext>
            </c:extLst>
          </c:dPt>
          <c:dPt>
            <c:idx val="2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5-AEE0-4FE9-B575-E33DD7181B0F}"/>
              </c:ext>
            </c:extLst>
          </c:dPt>
          <c:dPt>
            <c:idx val="2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7-AEE0-4FE9-B575-E33DD7181B0F}"/>
              </c:ext>
            </c:extLst>
          </c:dPt>
          <c:dPt>
            <c:idx val="2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9-AEE0-4FE9-B575-E33DD7181B0F}"/>
              </c:ext>
            </c:extLst>
          </c:dPt>
          <c:dPt>
            <c:idx val="2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B-AEE0-4FE9-B575-E33DD7181B0F}"/>
              </c:ext>
            </c:extLst>
          </c:dPt>
          <c:dPt>
            <c:idx val="2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D-AEE0-4FE9-B575-E33DD7181B0F}"/>
              </c:ext>
            </c:extLst>
          </c:dPt>
          <c:dPt>
            <c:idx val="3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F-AEE0-4FE9-B575-E33DD7181B0F}"/>
              </c:ext>
            </c:extLst>
          </c:dPt>
          <c:dPt>
            <c:idx val="3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21-AEE0-4FE9-B575-E33DD7181B0F}"/>
              </c:ext>
            </c:extLst>
          </c:dPt>
          <c:val>
            <c:numRef>
              <c:f>Backend_Badge!$O$3:$O$36</c:f>
              <c:numCache>
                <c:formatCode>General</c:formatCode>
                <c:ptCount val="34"/>
                <c:pt idx="0">
                  <c:v>0</c:v>
                </c:pt>
                <c:pt idx="1">
                  <c:v>1</c:v>
                </c:pt>
                <c:pt idx="2">
                  <c:v>0</c:v>
                </c:pt>
                <c:pt idx="3">
                  <c:v>1</c:v>
                </c:pt>
                <c:pt idx="4">
                  <c:v>0</c:v>
                </c:pt>
                <c:pt idx="5">
                  <c:v>1</c:v>
                </c:pt>
                <c:pt idx="6">
                  <c:v>0</c:v>
                </c:pt>
                <c:pt idx="7">
                  <c:v>1</c:v>
                </c:pt>
                <c:pt idx="8">
                  <c:v>0</c:v>
                </c:pt>
                <c:pt idx="9">
                  <c:v>1</c:v>
                </c:pt>
                <c:pt idx="10">
                  <c:v>0</c:v>
                </c:pt>
                <c:pt idx="11">
                  <c:v>1</c:v>
                </c:pt>
                <c:pt idx="12">
                  <c:v>0</c:v>
                </c:pt>
                <c:pt idx="13">
                  <c:v>1</c:v>
                </c:pt>
                <c:pt idx="14">
                  <c:v>0</c:v>
                </c:pt>
                <c:pt idx="15">
                  <c:v>1</c:v>
                </c:pt>
                <c:pt idx="16">
                  <c:v>0</c:v>
                </c:pt>
                <c:pt idx="17">
                  <c:v>1</c:v>
                </c:pt>
                <c:pt idx="18">
                  <c:v>0</c:v>
                </c:pt>
                <c:pt idx="19">
                  <c:v>1</c:v>
                </c:pt>
                <c:pt idx="20">
                  <c:v>0</c:v>
                </c:pt>
                <c:pt idx="21">
                  <c:v>1</c:v>
                </c:pt>
                <c:pt idx="22">
                  <c:v>0</c:v>
                </c:pt>
                <c:pt idx="23">
                  <c:v>1</c:v>
                </c:pt>
                <c:pt idx="24">
                  <c:v>0</c:v>
                </c:pt>
                <c:pt idx="25">
                  <c:v>1</c:v>
                </c:pt>
                <c:pt idx="26">
                  <c:v>0</c:v>
                </c:pt>
                <c:pt idx="27">
                  <c:v>1</c:v>
                </c:pt>
                <c:pt idx="28">
                  <c:v>0</c:v>
                </c:pt>
                <c:pt idx="29">
                  <c:v>1</c:v>
                </c:pt>
                <c:pt idx="30">
                  <c:v>0</c:v>
                </c:pt>
                <c:pt idx="31">
                  <c:v>1</c:v>
                </c:pt>
                <c:pt idx="32">
                  <c:v>0</c:v>
                </c:pt>
                <c:pt idx="33">
                  <c:v>1</c:v>
                </c:pt>
              </c:numCache>
            </c:numRef>
          </c:val>
          <c:extLst>
            <c:ext xmlns:c16="http://schemas.microsoft.com/office/drawing/2014/chart" uri="{C3380CC4-5D6E-409C-BE32-E72D297353CC}">
              <c16:uniqueId val="{00000022-AEE0-4FE9-B575-E33DD7181B0F}"/>
            </c:ext>
          </c:extLst>
        </c:ser>
        <c:dLbls>
          <c:showLegendKey val="0"/>
          <c:showVal val="0"/>
          <c:showCatName val="0"/>
          <c:showSerName val="0"/>
          <c:showPercent val="0"/>
          <c:showBubbleSize val="0"/>
          <c:showLeaderLines val="1"/>
        </c:dLbls>
        <c:firstSliceAng val="0"/>
      </c:pieChart>
      <c:spPr>
        <a:blipFill>
          <a:blip xmlns:r="http://schemas.openxmlformats.org/officeDocument/2006/relationships" r:embed="rId3"/>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ubbleChart>
        <c:varyColors val="0"/>
        <c:ser>
          <c:idx val="1"/>
          <c:order val="0"/>
          <c:tx>
            <c:strRef>
              <c:f>Backend_P3!$L$24</c:f>
              <c:strCache>
                <c:ptCount val="1"/>
                <c:pt idx="0">
                  <c:v>Fish</c:v>
                </c:pt>
              </c:strCache>
            </c:strRef>
          </c:tx>
          <c:spPr>
            <a:blipFill>
              <a:blip xmlns:r="http://schemas.openxmlformats.org/officeDocument/2006/relationships" r:embed="rId3"/>
              <a:stretch>
                <a:fillRect/>
              </a:stretch>
            </a:blipFill>
            <a:ln w="25400">
              <a:noFill/>
            </a:ln>
            <a:effectLst/>
          </c:spPr>
          <c:invertIfNegative val="0"/>
          <c:xVal>
            <c:numRef>
              <c:f>Backend_P3!$F$24:$F$33</c:f>
              <c:numCache>
                <c:formatCode>General</c:formatCode>
                <c:ptCount val="10"/>
                <c:pt idx="0">
                  <c:v>150</c:v>
                </c:pt>
                <c:pt idx="1">
                  <c:v>600</c:v>
                </c:pt>
                <c:pt idx="2">
                  <c:v>650</c:v>
                </c:pt>
                <c:pt idx="3">
                  <c:v>120</c:v>
                </c:pt>
                <c:pt idx="4">
                  <c:v>300</c:v>
                </c:pt>
                <c:pt idx="5">
                  <c:v>500</c:v>
                </c:pt>
                <c:pt idx="6">
                  <c:v>850</c:v>
                </c:pt>
                <c:pt idx="7">
                  <c:v>350</c:v>
                </c:pt>
                <c:pt idx="8">
                  <c:v>250</c:v>
                </c:pt>
                <c:pt idx="9">
                  <c:v>750</c:v>
                </c:pt>
              </c:numCache>
            </c:numRef>
          </c:xVal>
          <c:yVal>
            <c:numRef>
              <c:f>Backend_P3!$H$24:$H$33</c:f>
              <c:numCache>
                <c:formatCode>General</c:formatCode>
                <c:ptCount val="10"/>
                <c:pt idx="0">
                  <c:v>350</c:v>
                </c:pt>
                <c:pt idx="1">
                  <c:v>200</c:v>
                </c:pt>
                <c:pt idx="2">
                  <c:v>300</c:v>
                </c:pt>
                <c:pt idx="3">
                  <c:v>120</c:v>
                </c:pt>
                <c:pt idx="4">
                  <c:v>400</c:v>
                </c:pt>
                <c:pt idx="5">
                  <c:v>90</c:v>
                </c:pt>
                <c:pt idx="6">
                  <c:v>80</c:v>
                </c:pt>
                <c:pt idx="7">
                  <c:v>265</c:v>
                </c:pt>
                <c:pt idx="8">
                  <c:v>150</c:v>
                </c:pt>
                <c:pt idx="9">
                  <c:v>100</c:v>
                </c:pt>
              </c:numCache>
            </c:numRef>
          </c:yVal>
          <c:bubbleSize>
            <c:numRef>
              <c:f>Backend_P3!$I$24:$I$33</c:f>
              <c:numCache>
                <c:formatCode>General</c:formatCode>
                <c:ptCount val="10"/>
                <c:pt idx="0">
                  <c:v>50</c:v>
                </c:pt>
                <c:pt idx="1">
                  <c:v>50</c:v>
                </c:pt>
                <c:pt idx="2">
                  <c:v>50</c:v>
                </c:pt>
                <c:pt idx="3">
                  <c:v>50</c:v>
                </c:pt>
                <c:pt idx="4">
                  <c:v>50</c:v>
                </c:pt>
                <c:pt idx="5">
                  <c:v>50</c:v>
                </c:pt>
                <c:pt idx="6">
                  <c:v>50</c:v>
                </c:pt>
                <c:pt idx="7">
                  <c:v>50</c:v>
                </c:pt>
                <c:pt idx="8">
                  <c:v>50</c:v>
                </c:pt>
                <c:pt idx="9">
                  <c:v>50</c:v>
                </c:pt>
              </c:numCache>
            </c:numRef>
          </c:bubbleSize>
          <c:bubble3D val="0"/>
          <c:extLst>
            <c:ext xmlns:c16="http://schemas.microsoft.com/office/drawing/2014/chart" uri="{C3380CC4-5D6E-409C-BE32-E72D297353CC}">
              <c16:uniqueId val="{00000000-DAF5-4C6F-914C-2E8A406E2AB0}"/>
            </c:ext>
          </c:extLst>
        </c:ser>
        <c:ser>
          <c:idx val="5"/>
          <c:order val="1"/>
          <c:tx>
            <c:strRef>
              <c:f>Backend_P3!$K$44</c:f>
              <c:strCache>
                <c:ptCount val="1"/>
                <c:pt idx="0">
                  <c:v>Test</c:v>
                </c:pt>
              </c:strCache>
            </c:strRef>
          </c:tx>
          <c:spPr>
            <a:solidFill>
              <a:schemeClr val="bg1">
                <a:alpha val="0"/>
              </a:schemeClr>
            </a:solidFill>
            <a:ln w="25400">
              <a:noFill/>
            </a:ln>
            <a:effectLst/>
          </c:spPr>
          <c:invertIfNegative val="0"/>
          <c:xVal>
            <c:numRef>
              <c:f>Backend_P3!$F$44</c:f>
              <c:numCache>
                <c:formatCode>General</c:formatCode>
                <c:ptCount val="1"/>
                <c:pt idx="0">
                  <c:v>500</c:v>
                </c:pt>
              </c:numCache>
            </c:numRef>
          </c:xVal>
          <c:yVal>
            <c:numRef>
              <c:f>Backend_P3!$H$44</c:f>
              <c:numCache>
                <c:formatCode>General</c:formatCode>
                <c:ptCount val="1"/>
                <c:pt idx="0">
                  <c:v>250</c:v>
                </c:pt>
              </c:numCache>
            </c:numRef>
          </c:yVal>
          <c:bubbleSize>
            <c:numRef>
              <c:f>Backend_P3!$I$44</c:f>
              <c:numCache>
                <c:formatCode>General</c:formatCode>
                <c:ptCount val="1"/>
                <c:pt idx="0">
                  <c:v>300</c:v>
                </c:pt>
              </c:numCache>
            </c:numRef>
          </c:bubbleSize>
          <c:bubble3D val="0"/>
          <c:extLst>
            <c:ext xmlns:c16="http://schemas.microsoft.com/office/drawing/2014/chart" uri="{C3380CC4-5D6E-409C-BE32-E72D297353CC}">
              <c16:uniqueId val="{00000001-DAF5-4C6F-914C-2E8A406E2AB0}"/>
            </c:ext>
          </c:extLst>
        </c:ser>
        <c:ser>
          <c:idx val="0"/>
          <c:order val="2"/>
          <c:tx>
            <c:strRef>
              <c:f>Backend_P3!$L$22</c:f>
              <c:strCache>
                <c:ptCount val="1"/>
                <c:pt idx="0">
                  <c:v>Orca</c:v>
                </c:pt>
              </c:strCache>
            </c:strRef>
          </c:tx>
          <c:spPr>
            <a:blipFill>
              <a:blip xmlns:r="http://schemas.openxmlformats.org/officeDocument/2006/relationships" r:embed="rId4"/>
              <a:stretch>
                <a:fillRect/>
              </a:stretch>
            </a:blipFill>
            <a:ln>
              <a:noFill/>
            </a:ln>
            <a:effectLst/>
          </c:spPr>
          <c:invertIfNegative val="0"/>
          <c:xVal>
            <c:numRef>
              <c:f>Backend_P3!$F$22:$F$23</c:f>
              <c:numCache>
                <c:formatCode>General</c:formatCode>
                <c:ptCount val="2"/>
                <c:pt idx="0">
                  <c:v>900</c:v>
                </c:pt>
                <c:pt idx="1">
                  <c:v>500</c:v>
                </c:pt>
              </c:numCache>
            </c:numRef>
          </c:xVal>
          <c:yVal>
            <c:numRef>
              <c:f>Backend_P3!$H$22:$H$23</c:f>
              <c:numCache>
                <c:formatCode>General</c:formatCode>
                <c:ptCount val="2"/>
                <c:pt idx="0">
                  <c:v>300</c:v>
                </c:pt>
                <c:pt idx="1">
                  <c:v>450</c:v>
                </c:pt>
              </c:numCache>
            </c:numRef>
          </c:yVal>
          <c:bubbleSize>
            <c:numRef>
              <c:f>Backend_P3!$I$22:$I$23</c:f>
              <c:numCache>
                <c:formatCode>General</c:formatCode>
                <c:ptCount val="2"/>
                <c:pt idx="0">
                  <c:v>80</c:v>
                </c:pt>
                <c:pt idx="1">
                  <c:v>80</c:v>
                </c:pt>
              </c:numCache>
            </c:numRef>
          </c:bubbleSize>
          <c:bubble3D val="0"/>
          <c:extLst>
            <c:ext xmlns:c16="http://schemas.microsoft.com/office/drawing/2014/chart" uri="{C3380CC4-5D6E-409C-BE32-E72D297353CC}">
              <c16:uniqueId val="{00000002-DAF5-4C6F-914C-2E8A406E2AB0}"/>
            </c:ext>
          </c:extLst>
        </c:ser>
        <c:ser>
          <c:idx val="4"/>
          <c:order val="3"/>
          <c:tx>
            <c:strRef>
              <c:f>Backend_P3!$L$41</c:f>
              <c:strCache>
                <c:ptCount val="1"/>
                <c:pt idx="0">
                  <c:v>Canoe</c:v>
                </c:pt>
              </c:strCache>
            </c:strRef>
          </c:tx>
          <c:spPr>
            <a:blipFill>
              <a:blip xmlns:r="http://schemas.openxmlformats.org/officeDocument/2006/relationships" r:embed="rId5"/>
              <a:stretch>
                <a:fillRect/>
              </a:stretch>
            </a:blipFill>
            <a:ln w="25400">
              <a:noFill/>
            </a:ln>
            <a:effectLst/>
          </c:spPr>
          <c:invertIfNegative val="0"/>
          <c:xVal>
            <c:numRef>
              <c:f>Backend_P3!$F$41:$F$43</c:f>
              <c:numCache>
                <c:formatCode>General</c:formatCode>
                <c:ptCount val="3"/>
                <c:pt idx="0">
                  <c:v>800</c:v>
                </c:pt>
                <c:pt idx="1">
                  <c:v>500</c:v>
                </c:pt>
                <c:pt idx="2">
                  <c:v>320</c:v>
                </c:pt>
              </c:numCache>
            </c:numRef>
          </c:xVal>
          <c:yVal>
            <c:numRef>
              <c:f>Backend_P3!$H$41:$H$43</c:f>
              <c:numCache>
                <c:formatCode>General</c:formatCode>
                <c:ptCount val="3"/>
                <c:pt idx="0">
                  <c:v>#N/A</c:v>
                </c:pt>
                <c:pt idx="1">
                  <c:v>#N/A</c:v>
                </c:pt>
                <c:pt idx="2">
                  <c:v>#N/A</c:v>
                </c:pt>
              </c:numCache>
            </c:numRef>
          </c:yVal>
          <c:bubbleSize>
            <c:numRef>
              <c:f>Backend_P3!$I$41:$I$43</c:f>
              <c:numCache>
                <c:formatCode>General</c:formatCode>
                <c:ptCount val="3"/>
                <c:pt idx="0">
                  <c:v>60</c:v>
                </c:pt>
                <c:pt idx="1">
                  <c:v>60</c:v>
                </c:pt>
                <c:pt idx="2">
                  <c:v>60</c:v>
                </c:pt>
              </c:numCache>
            </c:numRef>
          </c:bubbleSize>
          <c:bubble3D val="0"/>
          <c:extLst>
            <c:ext xmlns:c16="http://schemas.microsoft.com/office/drawing/2014/chart" uri="{C3380CC4-5D6E-409C-BE32-E72D297353CC}">
              <c16:uniqueId val="{00000003-DAF5-4C6F-914C-2E8A406E2AB0}"/>
            </c:ext>
          </c:extLst>
        </c:ser>
        <c:ser>
          <c:idx val="3"/>
          <c:order val="4"/>
          <c:tx>
            <c:strRef>
              <c:f>Backend_P3!$L$37</c:f>
              <c:strCache>
                <c:ptCount val="1"/>
                <c:pt idx="0">
                  <c:v>Speedboat</c:v>
                </c:pt>
              </c:strCache>
            </c:strRef>
          </c:tx>
          <c:spPr>
            <a:blipFill>
              <a:blip xmlns:r="http://schemas.openxmlformats.org/officeDocument/2006/relationships" r:embed="rId6"/>
              <a:stretch>
                <a:fillRect/>
              </a:stretch>
            </a:blipFill>
            <a:ln w="25400">
              <a:noFill/>
            </a:ln>
            <a:effectLst/>
          </c:spPr>
          <c:invertIfNegative val="0"/>
          <c:xVal>
            <c:numRef>
              <c:f>Backend_P3!$F$37:$F$40</c:f>
              <c:numCache>
                <c:formatCode>General</c:formatCode>
                <c:ptCount val="4"/>
                <c:pt idx="0">
                  <c:v>100</c:v>
                </c:pt>
                <c:pt idx="1">
                  <c:v>500</c:v>
                </c:pt>
                <c:pt idx="2">
                  <c:v>140</c:v>
                </c:pt>
                <c:pt idx="3">
                  <c:v>280</c:v>
                </c:pt>
              </c:numCache>
            </c:numRef>
          </c:xVal>
          <c:yVal>
            <c:numRef>
              <c:f>Backend_P3!$H$37:$H$40</c:f>
              <c:numCache>
                <c:formatCode>General</c:formatCode>
                <c:ptCount val="4"/>
                <c:pt idx="0">
                  <c:v>#N/A</c:v>
                </c:pt>
                <c:pt idx="1">
                  <c:v>#N/A</c:v>
                </c:pt>
                <c:pt idx="2">
                  <c:v>#N/A</c:v>
                </c:pt>
                <c:pt idx="3">
                  <c:v>#N/A</c:v>
                </c:pt>
              </c:numCache>
            </c:numRef>
          </c:yVal>
          <c:bubbleSize>
            <c:numRef>
              <c:f>Backend_P3!$I$37:$I$40</c:f>
              <c:numCache>
                <c:formatCode>General</c:formatCode>
                <c:ptCount val="4"/>
                <c:pt idx="0">
                  <c:v>150</c:v>
                </c:pt>
                <c:pt idx="1">
                  <c:v>150</c:v>
                </c:pt>
                <c:pt idx="2">
                  <c:v>150</c:v>
                </c:pt>
                <c:pt idx="3">
                  <c:v>150</c:v>
                </c:pt>
              </c:numCache>
            </c:numRef>
          </c:bubbleSize>
          <c:bubble3D val="0"/>
          <c:extLst>
            <c:ext xmlns:c16="http://schemas.microsoft.com/office/drawing/2014/chart" uri="{C3380CC4-5D6E-409C-BE32-E72D297353CC}">
              <c16:uniqueId val="{00000004-DAF5-4C6F-914C-2E8A406E2AB0}"/>
            </c:ext>
          </c:extLst>
        </c:ser>
        <c:ser>
          <c:idx val="2"/>
          <c:order val="5"/>
          <c:tx>
            <c:strRef>
              <c:f>Backend_P3!$L$34</c:f>
              <c:strCache>
                <c:ptCount val="1"/>
                <c:pt idx="0">
                  <c:v>Container ship</c:v>
                </c:pt>
              </c:strCache>
            </c:strRef>
          </c:tx>
          <c:spPr>
            <a:blipFill>
              <a:blip xmlns:r="http://schemas.openxmlformats.org/officeDocument/2006/relationships" r:embed="rId7"/>
              <a:stretch>
                <a:fillRect/>
              </a:stretch>
            </a:blipFill>
            <a:ln w="25400">
              <a:noFill/>
            </a:ln>
            <a:effectLst/>
          </c:spPr>
          <c:invertIfNegative val="0"/>
          <c:xVal>
            <c:numRef>
              <c:f>Backend_P3!$F$34:$F$36</c:f>
              <c:numCache>
                <c:formatCode>General</c:formatCode>
                <c:ptCount val="3"/>
                <c:pt idx="0">
                  <c:v>300</c:v>
                </c:pt>
                <c:pt idx="1">
                  <c:v>800</c:v>
                </c:pt>
                <c:pt idx="2">
                  <c:v>700</c:v>
                </c:pt>
              </c:numCache>
            </c:numRef>
          </c:xVal>
          <c:yVal>
            <c:numRef>
              <c:f>Backend_P3!$H$34:$H$36</c:f>
              <c:numCache>
                <c:formatCode>General</c:formatCode>
                <c:ptCount val="3"/>
                <c:pt idx="0">
                  <c:v>#N/A</c:v>
                </c:pt>
                <c:pt idx="1">
                  <c:v>#N/A</c:v>
                </c:pt>
                <c:pt idx="2">
                  <c:v>#N/A</c:v>
                </c:pt>
              </c:numCache>
            </c:numRef>
          </c:yVal>
          <c:bubbleSize>
            <c:numRef>
              <c:f>Backend_P3!$I$34:$I$36</c:f>
              <c:numCache>
                <c:formatCode>General</c:formatCode>
                <c:ptCount val="3"/>
                <c:pt idx="0">
                  <c:v>300</c:v>
                </c:pt>
                <c:pt idx="1">
                  <c:v>300</c:v>
                </c:pt>
                <c:pt idx="2">
                  <c:v>300</c:v>
                </c:pt>
              </c:numCache>
            </c:numRef>
          </c:bubbleSize>
          <c:bubble3D val="0"/>
          <c:extLst>
            <c:ext xmlns:c16="http://schemas.microsoft.com/office/drawing/2014/chart" uri="{C3380CC4-5D6E-409C-BE32-E72D297353CC}">
              <c16:uniqueId val="{00000005-DAF5-4C6F-914C-2E8A406E2AB0}"/>
            </c:ext>
          </c:extLst>
        </c:ser>
        <c:dLbls>
          <c:showLegendKey val="0"/>
          <c:showVal val="0"/>
          <c:showCatName val="0"/>
          <c:showSerName val="0"/>
          <c:showPercent val="0"/>
          <c:showBubbleSize val="0"/>
        </c:dLbls>
        <c:bubbleScale val="200"/>
        <c:showNegBubbles val="0"/>
        <c:sizeRepresents val="w"/>
        <c:axId val="950025551"/>
        <c:axId val="1206045535"/>
      </c:bubbleChart>
      <c:valAx>
        <c:axId val="950025551"/>
        <c:scaling>
          <c:orientation val="minMax"/>
          <c:max val="1000"/>
          <c:min val="0"/>
        </c:scaling>
        <c:delete val="0"/>
        <c:axPos val="b"/>
        <c:majorGridlines>
          <c:spPr>
            <a:ln w="9525" cap="flat" cmpd="sng" algn="ctr">
              <a:solidFill>
                <a:schemeClr val="accent1">
                  <a:lumMod val="50000"/>
                  <a:alpha val="50000"/>
                </a:schemeClr>
              </a:solid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6045535"/>
        <c:crosses val="autoZero"/>
        <c:crossBetween val="midCat"/>
        <c:majorUnit val="50"/>
      </c:valAx>
      <c:valAx>
        <c:axId val="1206045535"/>
        <c:scaling>
          <c:orientation val="minMax"/>
          <c:max val="500"/>
          <c:min val="0"/>
        </c:scaling>
        <c:delete val="0"/>
        <c:axPos val="l"/>
        <c:majorGridlines>
          <c:spPr>
            <a:ln w="9525" cap="flat" cmpd="sng" algn="ctr">
              <a:solidFill>
                <a:schemeClr val="accent1">
                  <a:lumMod val="50000"/>
                  <a:alpha val="50000"/>
                </a:schemeClr>
              </a:solid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0025551"/>
        <c:crosses val="autoZero"/>
        <c:crossBetween val="midCat"/>
        <c:majorUnit val="50"/>
      </c:valAx>
      <c:spPr>
        <a:solidFill>
          <a:schemeClr val="accent1">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a:t>Comparison of boat sound volume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barChart>
        <c:barDir val="col"/>
        <c:grouping val="clustered"/>
        <c:varyColors val="0"/>
        <c:ser>
          <c:idx val="0"/>
          <c:order val="0"/>
          <c:tx>
            <c:strRef>
              <c:f>Backend_P3!$C$2</c:f>
              <c:strCache>
                <c:ptCount val="1"/>
                <c:pt idx="0">
                  <c:v>Decibel</c:v>
                </c:pt>
              </c:strCache>
            </c:strRef>
          </c:tx>
          <c:spPr>
            <a:solidFill>
              <a:schemeClr val="accent1"/>
            </a:solidFill>
            <a:ln>
              <a:noFill/>
            </a:ln>
            <a:effectLst/>
          </c:spPr>
          <c:invertIfNegative val="0"/>
          <c:cat>
            <c:strRef>
              <c:f>Backend_P3!$B$3:$B$9</c:f>
              <c:strCache>
                <c:ptCount val="7"/>
                <c:pt idx="0">
                  <c:v>Container ship</c:v>
                </c:pt>
                <c:pt idx="1">
                  <c:v>Bulk carrier</c:v>
                </c:pt>
                <c:pt idx="2">
                  <c:v>Private speed boat</c:v>
                </c:pt>
                <c:pt idx="3">
                  <c:v>Tour boat at low speed</c:v>
                </c:pt>
                <c:pt idx="4">
                  <c:v>Orca (ideal hunting)</c:v>
                </c:pt>
                <c:pt idx="5">
                  <c:v>Paddle boat</c:v>
                </c:pt>
                <c:pt idx="6">
                  <c:v>Calm ocean</c:v>
                </c:pt>
              </c:strCache>
            </c:strRef>
          </c:cat>
          <c:val>
            <c:numRef>
              <c:f>Backend_P3!$C$3:$C$9</c:f>
              <c:numCache>
                <c:formatCode>General</c:formatCode>
                <c:ptCount val="7"/>
                <c:pt idx="0">
                  <c:v>180</c:v>
                </c:pt>
                <c:pt idx="1">
                  <c:v>173</c:v>
                </c:pt>
                <c:pt idx="2">
                  <c:v>145</c:v>
                </c:pt>
                <c:pt idx="3">
                  <c:v>115</c:v>
                </c:pt>
                <c:pt idx="4">
                  <c:v>105</c:v>
                </c:pt>
                <c:pt idx="5">
                  <c:v>65</c:v>
                </c:pt>
                <c:pt idx="6">
                  <c:v>60</c:v>
                </c:pt>
              </c:numCache>
            </c:numRef>
          </c:val>
          <c:extLst>
            <c:ext xmlns:c16="http://schemas.microsoft.com/office/drawing/2014/chart" uri="{C3380CC4-5D6E-409C-BE32-E72D297353CC}">
              <c16:uniqueId val="{00000000-1E13-42F5-917D-805B705B76BA}"/>
            </c:ext>
          </c:extLst>
        </c:ser>
        <c:dLbls>
          <c:showLegendKey val="0"/>
          <c:showVal val="0"/>
          <c:showCatName val="0"/>
          <c:showSerName val="0"/>
          <c:showPercent val="0"/>
          <c:showBubbleSize val="0"/>
        </c:dLbls>
        <c:gapWidth val="219"/>
        <c:overlap val="-27"/>
        <c:axId val="1949828095"/>
        <c:axId val="1949826431"/>
      </c:barChart>
      <c:catAx>
        <c:axId val="1949828095"/>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Boats</a:t>
                </a:r>
                <a:r>
                  <a:rPr lang="en-US" b="1" baseline="0"/>
                  <a:t> and sealife sounds</a:t>
                </a:r>
                <a:endParaRPr lang="en-US" b="1"/>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949826431"/>
        <c:crosses val="autoZero"/>
        <c:auto val="1"/>
        <c:lblAlgn val="ctr"/>
        <c:lblOffset val="100"/>
        <c:noMultiLvlLbl val="0"/>
      </c:catAx>
      <c:valAx>
        <c:axId val="19498264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sz="1200" b="1"/>
                  <a:t>Volume (dB)</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9498280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4843575587534"/>
          <c:y val="5.6960152708184202E-4"/>
          <c:w val="0.80687845053851026"/>
          <c:h val="0.99943039847291815"/>
        </c:manualLayout>
      </c:layout>
      <c:pieChart>
        <c:varyColors val="0"/>
        <c:ser>
          <c:idx val="0"/>
          <c:order val="0"/>
          <c:spPr>
            <a:solidFill>
              <a:schemeClr val="bg2">
                <a:alpha val="70000"/>
              </a:schemeClr>
            </a:solidFill>
            <a:ln w="9525">
              <a:solidFill>
                <a:schemeClr val="lt1"/>
              </a:solidFill>
            </a:ln>
            <a:effectLst/>
          </c:spPr>
          <c:dPt>
            <c:idx val="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1-6E63-4EA2-A83A-9CB30E3F05F5}"/>
              </c:ext>
            </c:extLst>
          </c:dPt>
          <c:dPt>
            <c:idx val="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3-6E63-4EA2-A83A-9CB30E3F05F5}"/>
              </c:ext>
            </c:extLst>
          </c:dPt>
          <c:dPt>
            <c:idx val="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5-6E63-4EA2-A83A-9CB30E3F05F5}"/>
              </c:ext>
            </c:extLst>
          </c:dPt>
          <c:dPt>
            <c:idx val="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7-6E63-4EA2-A83A-9CB30E3F05F5}"/>
              </c:ext>
            </c:extLst>
          </c:dPt>
          <c:dPt>
            <c:idx val="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9-6E63-4EA2-A83A-9CB30E3F05F5}"/>
              </c:ext>
            </c:extLst>
          </c:dPt>
          <c:dPt>
            <c:idx val="1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B-6E63-4EA2-A83A-9CB30E3F05F5}"/>
              </c:ext>
            </c:extLst>
          </c:dPt>
          <c:dPt>
            <c:idx val="1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D-6E63-4EA2-A83A-9CB30E3F05F5}"/>
              </c:ext>
            </c:extLst>
          </c:dPt>
          <c:dPt>
            <c:idx val="1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F-6E63-4EA2-A83A-9CB30E3F05F5}"/>
              </c:ext>
            </c:extLst>
          </c:dPt>
          <c:dPt>
            <c:idx val="1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1-6E63-4EA2-A83A-9CB30E3F05F5}"/>
              </c:ext>
            </c:extLst>
          </c:dPt>
          <c:dPt>
            <c:idx val="1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3-6E63-4EA2-A83A-9CB30E3F05F5}"/>
              </c:ext>
            </c:extLst>
          </c:dPt>
          <c:dPt>
            <c:idx val="2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5-6E63-4EA2-A83A-9CB30E3F05F5}"/>
              </c:ext>
            </c:extLst>
          </c:dPt>
          <c:dPt>
            <c:idx val="2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7-6E63-4EA2-A83A-9CB30E3F05F5}"/>
              </c:ext>
            </c:extLst>
          </c:dPt>
          <c:dPt>
            <c:idx val="2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9-6E63-4EA2-A83A-9CB30E3F05F5}"/>
              </c:ext>
            </c:extLst>
          </c:dPt>
          <c:dPt>
            <c:idx val="2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B-6E63-4EA2-A83A-9CB30E3F05F5}"/>
              </c:ext>
            </c:extLst>
          </c:dPt>
          <c:dPt>
            <c:idx val="2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D-6E63-4EA2-A83A-9CB30E3F05F5}"/>
              </c:ext>
            </c:extLst>
          </c:dPt>
          <c:dPt>
            <c:idx val="3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F-6E63-4EA2-A83A-9CB30E3F05F5}"/>
              </c:ext>
            </c:extLst>
          </c:dPt>
          <c:dPt>
            <c:idx val="3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21-6E63-4EA2-A83A-9CB30E3F05F5}"/>
              </c:ext>
            </c:extLst>
          </c:dPt>
          <c:val>
            <c:numRef>
              <c:f>Backend_Badge!$O$3:$O$36</c:f>
              <c:numCache>
                <c:formatCode>General</c:formatCode>
                <c:ptCount val="34"/>
                <c:pt idx="0">
                  <c:v>0</c:v>
                </c:pt>
                <c:pt idx="1">
                  <c:v>1</c:v>
                </c:pt>
                <c:pt idx="2">
                  <c:v>0</c:v>
                </c:pt>
                <c:pt idx="3">
                  <c:v>1</c:v>
                </c:pt>
                <c:pt idx="4">
                  <c:v>0</c:v>
                </c:pt>
                <c:pt idx="5">
                  <c:v>1</c:v>
                </c:pt>
                <c:pt idx="6">
                  <c:v>0</c:v>
                </c:pt>
                <c:pt idx="7">
                  <c:v>1</c:v>
                </c:pt>
                <c:pt idx="8">
                  <c:v>0</c:v>
                </c:pt>
                <c:pt idx="9">
                  <c:v>1</c:v>
                </c:pt>
                <c:pt idx="10">
                  <c:v>0</c:v>
                </c:pt>
                <c:pt idx="11">
                  <c:v>1</c:v>
                </c:pt>
                <c:pt idx="12">
                  <c:v>0</c:v>
                </c:pt>
                <c:pt idx="13">
                  <c:v>1</c:v>
                </c:pt>
                <c:pt idx="14">
                  <c:v>0</c:v>
                </c:pt>
                <c:pt idx="15">
                  <c:v>1</c:v>
                </c:pt>
                <c:pt idx="16">
                  <c:v>0</c:v>
                </c:pt>
                <c:pt idx="17">
                  <c:v>1</c:v>
                </c:pt>
                <c:pt idx="18">
                  <c:v>0</c:v>
                </c:pt>
                <c:pt idx="19">
                  <c:v>1</c:v>
                </c:pt>
                <c:pt idx="20">
                  <c:v>0</c:v>
                </c:pt>
                <c:pt idx="21">
                  <c:v>1</c:v>
                </c:pt>
                <c:pt idx="22">
                  <c:v>0</c:v>
                </c:pt>
                <c:pt idx="23">
                  <c:v>1</c:v>
                </c:pt>
                <c:pt idx="24">
                  <c:v>0</c:v>
                </c:pt>
                <c:pt idx="25">
                  <c:v>1</c:v>
                </c:pt>
                <c:pt idx="26">
                  <c:v>0</c:v>
                </c:pt>
                <c:pt idx="27">
                  <c:v>1</c:v>
                </c:pt>
                <c:pt idx="28">
                  <c:v>0</c:v>
                </c:pt>
                <c:pt idx="29">
                  <c:v>1</c:v>
                </c:pt>
                <c:pt idx="30">
                  <c:v>0</c:v>
                </c:pt>
                <c:pt idx="31">
                  <c:v>1</c:v>
                </c:pt>
                <c:pt idx="32">
                  <c:v>0</c:v>
                </c:pt>
                <c:pt idx="33">
                  <c:v>1</c:v>
                </c:pt>
              </c:numCache>
            </c:numRef>
          </c:val>
          <c:extLst>
            <c:ext xmlns:c16="http://schemas.microsoft.com/office/drawing/2014/chart" uri="{C3380CC4-5D6E-409C-BE32-E72D297353CC}">
              <c16:uniqueId val="{00000022-6E63-4EA2-A83A-9CB30E3F05F5}"/>
            </c:ext>
          </c:extLst>
        </c:ser>
        <c:dLbls>
          <c:showLegendKey val="0"/>
          <c:showVal val="0"/>
          <c:showCatName val="0"/>
          <c:showSerName val="0"/>
          <c:showPercent val="0"/>
          <c:showBubbleSize val="0"/>
          <c:showLeaderLines val="1"/>
        </c:dLbls>
        <c:firstSliceAng val="0"/>
      </c:pieChart>
      <c:spPr>
        <a:blipFill>
          <a:blip xmlns:r="http://schemas.openxmlformats.org/officeDocument/2006/relationships" r:embed="rId3"/>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r>
              <a:rPr lang="en-US" b="1"/>
              <a:t>Southern Resident diet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2672333293209167"/>
          <c:y val="0.16481317515555094"/>
          <c:w val="0.7327666706790833"/>
          <c:h val="0.83083901524094239"/>
        </c:manualLayout>
      </c:layout>
      <c:pieChart>
        <c:varyColors val="1"/>
        <c:ser>
          <c:idx val="0"/>
          <c:order val="0"/>
          <c:spPr>
            <a:ln>
              <a:solidFill>
                <a:schemeClr val="bg1"/>
              </a:solidFill>
            </a:ln>
          </c:spPr>
          <c:dPt>
            <c:idx val="0"/>
            <c:bubble3D val="0"/>
            <c:spPr>
              <a:solidFill>
                <a:srgbClr val="007D7A"/>
              </a:solidFill>
              <a:ln w="19050">
                <a:solidFill>
                  <a:schemeClr val="bg1"/>
                </a:solidFill>
              </a:ln>
              <a:effectLst/>
            </c:spPr>
            <c:extLst>
              <c:ext xmlns:c16="http://schemas.microsoft.com/office/drawing/2014/chart" uri="{C3380CC4-5D6E-409C-BE32-E72D297353CC}">
                <c16:uniqueId val="{00000001-AE4A-47ED-8EB9-852078B65254}"/>
              </c:ext>
            </c:extLst>
          </c:dPt>
          <c:dPt>
            <c:idx val="1"/>
            <c:bubble3D val="0"/>
            <c:spPr>
              <a:solidFill>
                <a:srgbClr val="3B2E58"/>
              </a:solidFill>
              <a:ln w="19050">
                <a:solidFill>
                  <a:schemeClr val="bg1"/>
                </a:solidFill>
              </a:ln>
              <a:effectLst/>
            </c:spPr>
            <c:extLst>
              <c:ext xmlns:c16="http://schemas.microsoft.com/office/drawing/2014/chart" uri="{C3380CC4-5D6E-409C-BE32-E72D297353CC}">
                <c16:uniqueId val="{00000003-AE4A-47ED-8EB9-852078B65254}"/>
              </c:ext>
            </c:extLst>
          </c:dPt>
          <c:dPt>
            <c:idx val="2"/>
            <c:bubble3D val="0"/>
            <c:spPr>
              <a:solidFill>
                <a:schemeClr val="accent2"/>
              </a:solidFill>
              <a:ln w="19050">
                <a:solidFill>
                  <a:schemeClr val="bg1"/>
                </a:solidFill>
              </a:ln>
              <a:effectLst/>
            </c:spPr>
            <c:extLst>
              <c:ext xmlns:c16="http://schemas.microsoft.com/office/drawing/2014/chart" uri="{C3380CC4-5D6E-409C-BE32-E72D297353CC}">
                <c16:uniqueId val="{00000005-AE4A-47ED-8EB9-852078B65254}"/>
              </c:ext>
            </c:extLst>
          </c:dPt>
          <c:dPt>
            <c:idx val="3"/>
            <c:bubble3D val="0"/>
            <c:spPr>
              <a:solidFill>
                <a:schemeClr val="accent4">
                  <a:lumMod val="40000"/>
                  <a:lumOff val="60000"/>
                </a:schemeClr>
              </a:solidFill>
              <a:ln w="19050">
                <a:solidFill>
                  <a:schemeClr val="bg1"/>
                </a:solidFill>
              </a:ln>
              <a:effectLst/>
            </c:spPr>
            <c:extLst>
              <c:ext xmlns:c16="http://schemas.microsoft.com/office/drawing/2014/chart" uri="{C3380CC4-5D6E-409C-BE32-E72D297353CC}">
                <c16:uniqueId val="{00000007-AE4A-47ED-8EB9-852078B65254}"/>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1-AE4A-47ED-8EB9-852078B65254}"/>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3-AE4A-47ED-8EB9-852078B65254}"/>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5-AE4A-47ED-8EB9-852078B652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Backend_P1!$R$3:$R$6</c:f>
              <c:strCache>
                <c:ptCount val="4"/>
                <c:pt idx="0">
                  <c:v>Chinook</c:v>
                </c:pt>
                <c:pt idx="1">
                  <c:v>Chum</c:v>
                </c:pt>
                <c:pt idx="2">
                  <c:v>Coho</c:v>
                </c:pt>
                <c:pt idx="3">
                  <c:v>Other fish</c:v>
                </c:pt>
              </c:strCache>
            </c:strRef>
          </c:cat>
          <c:val>
            <c:numRef>
              <c:f>Backend_P1!$S$3:$S$6</c:f>
              <c:numCache>
                <c:formatCode>General</c:formatCode>
                <c:ptCount val="4"/>
                <c:pt idx="0">
                  <c:v>0.78</c:v>
                </c:pt>
                <c:pt idx="1">
                  <c:v>0.11</c:v>
                </c:pt>
                <c:pt idx="2">
                  <c:v>0.05</c:v>
                </c:pt>
                <c:pt idx="3">
                  <c:v>0.06</c:v>
                </c:pt>
              </c:numCache>
            </c:numRef>
          </c:val>
          <c:extLst>
            <c:ext xmlns:c16="http://schemas.microsoft.com/office/drawing/2014/chart" uri="{C3380CC4-5D6E-409C-BE32-E72D297353CC}">
              <c16:uniqueId val="{00000008-AE4A-47ED-8EB9-852078B65254}"/>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0"/>
          <c:y val="0.35187548617748093"/>
          <c:w val="0.23193518201529156"/>
          <c:h val="0.3322974628171478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pieChart>
        <c:varyColors val="1"/>
        <c:ser>
          <c:idx val="0"/>
          <c:order val="0"/>
          <c:spPr>
            <a:blipFill>
              <a:blip xmlns:r="http://schemas.openxmlformats.org/officeDocument/2006/relationships" r:embed="rId3"/>
              <a:stretch>
                <a:fillRect/>
              </a:stretch>
            </a:blipFill>
            <a:ln>
              <a:noFill/>
            </a:ln>
          </c:spPr>
          <c:dPt>
            <c:idx val="0"/>
            <c:bubble3D val="0"/>
            <c:spPr>
              <a:blipFill>
                <a:blip xmlns:r="http://schemas.openxmlformats.org/officeDocument/2006/relationships" r:embed="rId3"/>
                <a:stretch>
                  <a:fillRect/>
                </a:stretch>
              </a:blipFill>
              <a:ln w="19050">
                <a:noFill/>
              </a:ln>
              <a:effectLst/>
            </c:spPr>
            <c:extLst>
              <c:ext xmlns:c16="http://schemas.microsoft.com/office/drawing/2014/chart" uri="{C3380CC4-5D6E-409C-BE32-E72D297353CC}">
                <c16:uniqueId val="{00000001-971F-472D-8BC5-FC2DAF58661E}"/>
              </c:ext>
            </c:extLst>
          </c:dPt>
          <c:dPt>
            <c:idx val="1"/>
            <c:bubble3D val="0"/>
            <c:spPr>
              <a:blipFill dpi="0" rotWithShape="1">
                <a:blip xmlns:r="http://schemas.openxmlformats.org/officeDocument/2006/relationships" r:embed="rId4">
                  <a:alphaModFix amt="40000"/>
                </a:blip>
                <a:srcRect/>
                <a:stretch>
                  <a:fillRect/>
                </a:stretch>
              </a:blipFill>
              <a:ln w="19050">
                <a:noFill/>
              </a:ln>
              <a:effectLst/>
            </c:spPr>
            <c:extLst>
              <c:ext xmlns:c16="http://schemas.microsoft.com/office/drawing/2014/chart" uri="{C3380CC4-5D6E-409C-BE32-E72D297353CC}">
                <c16:uniqueId val="{00000003-971F-472D-8BC5-FC2DAF58661E}"/>
              </c:ext>
            </c:extLst>
          </c:dPt>
          <c:val>
            <c:numRef>
              <c:f>Backend_Badge!$T$9:$T$10</c:f>
              <c:numCache>
                <c:formatCode>General</c:formatCode>
                <c:ptCount val="2"/>
                <c:pt idx="0">
                  <c:v>0</c:v>
                </c:pt>
                <c:pt idx="1">
                  <c:v>1</c:v>
                </c:pt>
              </c:numCache>
            </c:numRef>
          </c:val>
          <c:extLst>
            <c:ext xmlns:c16="http://schemas.microsoft.com/office/drawing/2014/chart" uri="{C3380CC4-5D6E-409C-BE32-E72D297353CC}">
              <c16:uniqueId val="{00000004-971F-472D-8BC5-FC2DAF58661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0.17134943403392405"/>
          <c:y val="0.15869988480989927"/>
          <c:w val="0.78939958086634521"/>
          <c:h val="0.67407063757501762"/>
        </c:manualLayout>
      </c:layout>
      <c:lineChart>
        <c:grouping val="standard"/>
        <c:varyColors val="0"/>
        <c:ser>
          <c:idx val="0"/>
          <c:order val="0"/>
          <c:tx>
            <c:strRef>
              <c:f>Backend_P1!$V$2</c:f>
              <c:strCache>
                <c:ptCount val="1"/>
                <c:pt idx="0">
                  <c:v>Chinook salmon returning to spawn</c:v>
                </c:pt>
              </c:strCache>
            </c:strRef>
          </c:tx>
          <c:spPr>
            <a:ln w="28575" cap="rnd">
              <a:solidFill>
                <a:srgbClr val="007D7A"/>
              </a:solidFill>
              <a:round/>
            </a:ln>
            <a:effectLst/>
          </c:spPr>
          <c:marker>
            <c:symbol val="none"/>
          </c:marker>
          <c:trendline>
            <c:spPr>
              <a:ln w="19050" cap="rnd">
                <a:solidFill>
                  <a:srgbClr val="007D7A"/>
                </a:solidFill>
                <a:prstDash val="sysDot"/>
              </a:ln>
              <a:effectLst/>
            </c:spPr>
            <c:trendlineType val="linear"/>
            <c:dispRSqr val="0"/>
            <c:dispEq val="0"/>
          </c:trendline>
          <c:cat>
            <c:numRef>
              <c:f>Backend_P1!$U$3:$U$21</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Backend_P1!$V$3:$V$21</c:f>
              <c:numCache>
                <c:formatCode>General</c:formatCode>
                <c:ptCount val="19"/>
                <c:pt idx="0">
                  <c:v>273</c:v>
                </c:pt>
                <c:pt idx="1">
                  <c:v>625</c:v>
                </c:pt>
                <c:pt idx="2">
                  <c:v>340</c:v>
                </c:pt>
                <c:pt idx="3">
                  <c:v>298</c:v>
                </c:pt>
                <c:pt idx="4">
                  <c:v>380</c:v>
                </c:pt>
                <c:pt idx="5">
                  <c:v>420</c:v>
                </c:pt>
                <c:pt idx="6">
                  <c:v>478</c:v>
                </c:pt>
                <c:pt idx="7">
                  <c:v>223</c:v>
                </c:pt>
                <c:pt idx="8">
                  <c:v>284</c:v>
                </c:pt>
                <c:pt idx="9">
                  <c:v>338</c:v>
                </c:pt>
                <c:pt idx="10">
                  <c:v>330</c:v>
                </c:pt>
                <c:pt idx="11">
                  <c:v>265</c:v>
                </c:pt>
                <c:pt idx="12">
                  <c:v>488</c:v>
                </c:pt>
                <c:pt idx="13">
                  <c:v>310</c:v>
                </c:pt>
                <c:pt idx="14">
                  <c:v>225</c:v>
                </c:pt>
                <c:pt idx="15">
                  <c:v>188</c:v>
                </c:pt>
                <c:pt idx="16">
                  <c:v>295</c:v>
                </c:pt>
                <c:pt idx="17">
                  <c:v>323</c:v>
                </c:pt>
                <c:pt idx="18">
                  <c:v>128</c:v>
                </c:pt>
              </c:numCache>
            </c:numRef>
          </c:val>
          <c:smooth val="0"/>
          <c:extLst>
            <c:ext xmlns:c16="http://schemas.microsoft.com/office/drawing/2014/chart" uri="{C3380CC4-5D6E-409C-BE32-E72D297353CC}">
              <c16:uniqueId val="{00000000-5994-4DA6-BB86-40543CB48228}"/>
            </c:ext>
          </c:extLst>
        </c:ser>
        <c:dLbls>
          <c:showLegendKey val="0"/>
          <c:showVal val="0"/>
          <c:showCatName val="0"/>
          <c:showSerName val="0"/>
          <c:showPercent val="0"/>
          <c:showBubbleSize val="0"/>
        </c:dLbls>
        <c:smooth val="0"/>
        <c:axId val="450424575"/>
        <c:axId val="450424991"/>
      </c:lineChart>
      <c:catAx>
        <c:axId val="450424575"/>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0424991"/>
        <c:crosses val="autoZero"/>
        <c:auto val="1"/>
        <c:lblAlgn val="ctr"/>
        <c:lblOffset val="100"/>
        <c:tickMarkSkip val="2"/>
        <c:noMultiLvlLbl val="0"/>
      </c:catAx>
      <c:valAx>
        <c:axId val="4504249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Salmon observed</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45042457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4843575587534"/>
          <c:y val="5.6960152708184202E-4"/>
          <c:w val="0.80687845053851026"/>
          <c:h val="0.99943039847291815"/>
        </c:manualLayout>
      </c:layout>
      <c:pieChart>
        <c:varyColors val="0"/>
        <c:ser>
          <c:idx val="0"/>
          <c:order val="0"/>
          <c:spPr>
            <a:solidFill>
              <a:schemeClr val="bg2">
                <a:alpha val="70000"/>
              </a:schemeClr>
            </a:solidFill>
            <a:ln w="9525">
              <a:solidFill>
                <a:schemeClr val="lt1"/>
              </a:solidFill>
            </a:ln>
            <a:effectLst/>
          </c:spPr>
          <c:dPt>
            <c:idx val="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1-8407-4D84-B220-93F0CF21BA1F}"/>
              </c:ext>
            </c:extLst>
          </c:dPt>
          <c:dPt>
            <c:idx val="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3-8407-4D84-B220-93F0CF21BA1F}"/>
              </c:ext>
            </c:extLst>
          </c:dPt>
          <c:dPt>
            <c:idx val="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5-8407-4D84-B220-93F0CF21BA1F}"/>
              </c:ext>
            </c:extLst>
          </c:dPt>
          <c:dPt>
            <c:idx val="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7-8407-4D84-B220-93F0CF21BA1F}"/>
              </c:ext>
            </c:extLst>
          </c:dPt>
          <c:dPt>
            <c:idx val="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9-8407-4D84-B220-93F0CF21BA1F}"/>
              </c:ext>
            </c:extLst>
          </c:dPt>
          <c:dPt>
            <c:idx val="1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B-8407-4D84-B220-93F0CF21BA1F}"/>
              </c:ext>
            </c:extLst>
          </c:dPt>
          <c:dPt>
            <c:idx val="1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D-8407-4D84-B220-93F0CF21BA1F}"/>
              </c:ext>
            </c:extLst>
          </c:dPt>
          <c:dPt>
            <c:idx val="1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0F-8407-4D84-B220-93F0CF21BA1F}"/>
              </c:ext>
            </c:extLst>
          </c:dPt>
          <c:dPt>
            <c:idx val="1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1-8407-4D84-B220-93F0CF21BA1F}"/>
              </c:ext>
            </c:extLst>
          </c:dPt>
          <c:dPt>
            <c:idx val="1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3-8407-4D84-B220-93F0CF21BA1F}"/>
              </c:ext>
            </c:extLst>
          </c:dPt>
          <c:dPt>
            <c:idx val="2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5-8407-4D84-B220-93F0CF21BA1F}"/>
              </c:ext>
            </c:extLst>
          </c:dPt>
          <c:dPt>
            <c:idx val="2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7-8407-4D84-B220-93F0CF21BA1F}"/>
              </c:ext>
            </c:extLst>
          </c:dPt>
          <c:dPt>
            <c:idx val="24"/>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9-8407-4D84-B220-93F0CF21BA1F}"/>
              </c:ext>
            </c:extLst>
          </c:dPt>
          <c:dPt>
            <c:idx val="26"/>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B-8407-4D84-B220-93F0CF21BA1F}"/>
              </c:ext>
            </c:extLst>
          </c:dPt>
          <c:dPt>
            <c:idx val="28"/>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D-8407-4D84-B220-93F0CF21BA1F}"/>
              </c:ext>
            </c:extLst>
          </c:dPt>
          <c:dPt>
            <c:idx val="30"/>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1F-8407-4D84-B220-93F0CF21BA1F}"/>
              </c:ext>
            </c:extLst>
          </c:dPt>
          <c:dPt>
            <c:idx val="32"/>
            <c:bubble3D val="0"/>
            <c:spPr>
              <a:solidFill>
                <a:schemeClr val="bg2">
                  <a:alpha val="0"/>
                </a:schemeClr>
              </a:solidFill>
              <a:ln w="9525">
                <a:solidFill>
                  <a:schemeClr val="lt1"/>
                </a:solidFill>
              </a:ln>
              <a:effectLst/>
            </c:spPr>
            <c:extLst>
              <c:ext xmlns:c16="http://schemas.microsoft.com/office/drawing/2014/chart" uri="{C3380CC4-5D6E-409C-BE32-E72D297353CC}">
                <c16:uniqueId val="{00000021-8407-4D84-B220-93F0CF21BA1F}"/>
              </c:ext>
            </c:extLst>
          </c:dPt>
          <c:val>
            <c:numRef>
              <c:f>Backend_Badge!$O$3:$O$36</c:f>
              <c:numCache>
                <c:formatCode>General</c:formatCode>
                <c:ptCount val="34"/>
                <c:pt idx="0">
                  <c:v>0</c:v>
                </c:pt>
                <c:pt idx="1">
                  <c:v>1</c:v>
                </c:pt>
                <c:pt idx="2">
                  <c:v>0</c:v>
                </c:pt>
                <c:pt idx="3">
                  <c:v>1</c:v>
                </c:pt>
                <c:pt idx="4">
                  <c:v>0</c:v>
                </c:pt>
                <c:pt idx="5">
                  <c:v>1</c:v>
                </c:pt>
                <c:pt idx="6">
                  <c:v>0</c:v>
                </c:pt>
                <c:pt idx="7">
                  <c:v>1</c:v>
                </c:pt>
                <c:pt idx="8">
                  <c:v>0</c:v>
                </c:pt>
                <c:pt idx="9">
                  <c:v>1</c:v>
                </c:pt>
                <c:pt idx="10">
                  <c:v>0</c:v>
                </c:pt>
                <c:pt idx="11">
                  <c:v>1</c:v>
                </c:pt>
                <c:pt idx="12">
                  <c:v>0</c:v>
                </c:pt>
                <c:pt idx="13">
                  <c:v>1</c:v>
                </c:pt>
                <c:pt idx="14">
                  <c:v>0</c:v>
                </c:pt>
                <c:pt idx="15">
                  <c:v>1</c:v>
                </c:pt>
                <c:pt idx="16">
                  <c:v>0</c:v>
                </c:pt>
                <c:pt idx="17">
                  <c:v>1</c:v>
                </c:pt>
                <c:pt idx="18">
                  <c:v>0</c:v>
                </c:pt>
                <c:pt idx="19">
                  <c:v>1</c:v>
                </c:pt>
                <c:pt idx="20">
                  <c:v>0</c:v>
                </c:pt>
                <c:pt idx="21">
                  <c:v>1</c:v>
                </c:pt>
                <c:pt idx="22">
                  <c:v>0</c:v>
                </c:pt>
                <c:pt idx="23">
                  <c:v>1</c:v>
                </c:pt>
                <c:pt idx="24">
                  <c:v>0</c:v>
                </c:pt>
                <c:pt idx="25">
                  <c:v>1</c:v>
                </c:pt>
                <c:pt idx="26">
                  <c:v>0</c:v>
                </c:pt>
                <c:pt idx="27">
                  <c:v>1</c:v>
                </c:pt>
                <c:pt idx="28">
                  <c:v>0</c:v>
                </c:pt>
                <c:pt idx="29">
                  <c:v>1</c:v>
                </c:pt>
                <c:pt idx="30">
                  <c:v>0</c:v>
                </c:pt>
                <c:pt idx="31">
                  <c:v>1</c:v>
                </c:pt>
                <c:pt idx="32">
                  <c:v>0</c:v>
                </c:pt>
                <c:pt idx="33">
                  <c:v>1</c:v>
                </c:pt>
              </c:numCache>
            </c:numRef>
          </c:val>
          <c:extLst>
            <c:ext xmlns:c16="http://schemas.microsoft.com/office/drawing/2014/chart" uri="{C3380CC4-5D6E-409C-BE32-E72D297353CC}">
              <c16:uniqueId val="{00000022-8407-4D84-B220-93F0CF21BA1F}"/>
            </c:ext>
          </c:extLst>
        </c:ser>
        <c:dLbls>
          <c:showLegendKey val="0"/>
          <c:showVal val="0"/>
          <c:showCatName val="0"/>
          <c:showSerName val="0"/>
          <c:showPercent val="0"/>
          <c:showBubbleSize val="0"/>
          <c:showLeaderLines val="1"/>
        </c:dLbls>
        <c:firstSliceAng val="0"/>
      </c:pieChart>
      <c:spPr>
        <a:blipFill>
          <a:blip xmlns:r="http://schemas.openxmlformats.org/officeDocument/2006/relationships" r:embed="rId3"/>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Backend_P2!$G$5</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Backend_P2!$H$5</c:f>
              <c:numCache>
                <c:formatCode>General</c:formatCode>
                <c:ptCount val="1"/>
                <c:pt idx="0">
                  <c:v>1</c:v>
                </c:pt>
              </c:numCache>
            </c:numRef>
          </c:xVal>
          <c:yVal>
            <c:numRef>
              <c:f>Backend_P2!$I$5</c:f>
              <c:numCache>
                <c:formatCode>General</c:formatCode>
                <c:ptCount val="1"/>
                <c:pt idx="0">
                  <c:v>1</c:v>
                </c:pt>
              </c:numCache>
            </c:numRef>
          </c:yVal>
          <c:smooth val="0"/>
          <c:extLst>
            <c:ext xmlns:c16="http://schemas.microsoft.com/office/drawing/2014/chart" uri="{C3380CC4-5D6E-409C-BE32-E72D297353CC}">
              <c16:uniqueId val="{00000000-CAC4-4B91-984A-004D559D2C0A}"/>
            </c:ext>
          </c:extLst>
        </c:ser>
        <c:ser>
          <c:idx val="1"/>
          <c:order val="1"/>
          <c:tx>
            <c:strRef>
              <c:f>Backend_P2!$S$3</c:f>
              <c:strCache>
                <c:ptCount val="1"/>
                <c:pt idx="0">
                  <c:v>Toxic producer</c:v>
                </c:pt>
              </c:strCache>
            </c:strRef>
          </c:tx>
          <c:spPr>
            <a:ln w="1905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Backend_P2!$H$3</c:f>
              <c:numCache>
                <c:formatCode>General</c:formatCode>
                <c:ptCount val="1"/>
                <c:pt idx="0">
                  <c:v>1</c:v>
                </c:pt>
              </c:numCache>
            </c:numRef>
          </c:xVal>
          <c:yVal>
            <c:numRef>
              <c:f>Backend_P2!$J$3</c:f>
              <c:numCache>
                <c:formatCode>General</c:formatCode>
                <c:ptCount val="1"/>
                <c:pt idx="0">
                  <c:v>#N/A</c:v>
                </c:pt>
              </c:numCache>
            </c:numRef>
          </c:yVal>
          <c:smooth val="0"/>
          <c:extLst>
            <c:ext xmlns:c16="http://schemas.microsoft.com/office/drawing/2014/chart" uri="{C3380CC4-5D6E-409C-BE32-E72D297353CC}">
              <c16:uniqueId val="{00000001-CAC4-4B91-984A-004D559D2C0A}"/>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Backend_P2!$G$4</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Backend_P2!$H$4</c:f>
              <c:numCache>
                <c:formatCode>General</c:formatCode>
                <c:ptCount val="1"/>
                <c:pt idx="0">
                  <c:v>1</c:v>
                </c:pt>
              </c:numCache>
            </c:numRef>
          </c:xVal>
          <c:yVal>
            <c:numRef>
              <c:f>Backend_P2!$I$4</c:f>
              <c:numCache>
                <c:formatCode>General</c:formatCode>
                <c:ptCount val="1"/>
                <c:pt idx="0">
                  <c:v>1</c:v>
                </c:pt>
              </c:numCache>
            </c:numRef>
          </c:yVal>
          <c:smooth val="0"/>
          <c:extLst>
            <c:ext xmlns:c16="http://schemas.microsoft.com/office/drawing/2014/chart" uri="{C3380CC4-5D6E-409C-BE32-E72D297353CC}">
              <c16:uniqueId val="{00000000-B9DC-4767-8151-5CB59C535622}"/>
            </c:ext>
          </c:extLst>
        </c:ser>
        <c:ser>
          <c:idx val="1"/>
          <c:order val="1"/>
          <c:tx>
            <c:strRef>
              <c:f>Backend_P2!$S$4</c:f>
              <c:strCache>
                <c:ptCount val="1"/>
                <c:pt idx="0">
                  <c:v>Toxic producer</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Backend_P2!$H$4</c:f>
              <c:numCache>
                <c:formatCode>General</c:formatCode>
                <c:ptCount val="1"/>
                <c:pt idx="0">
                  <c:v>1</c:v>
                </c:pt>
              </c:numCache>
            </c:numRef>
          </c:xVal>
          <c:yVal>
            <c:numRef>
              <c:f>Backend_P2!$J$4</c:f>
              <c:numCache>
                <c:formatCode>General</c:formatCode>
                <c:ptCount val="1"/>
                <c:pt idx="0">
                  <c:v>#N/A</c:v>
                </c:pt>
              </c:numCache>
            </c:numRef>
          </c:yVal>
          <c:smooth val="0"/>
          <c:extLst>
            <c:ext xmlns:c16="http://schemas.microsoft.com/office/drawing/2014/chart" uri="{C3380CC4-5D6E-409C-BE32-E72D297353CC}">
              <c16:uniqueId val="{00000001-B9DC-4767-8151-5CB59C535622}"/>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strRef>
              <c:f>Backend_P2!$G$3</c:f>
              <c:strCache>
                <c:ptCount val="1"/>
                <c:pt idx="0">
                  <c:v>Producer</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Backend_P2!$H$3</c:f>
              <c:numCache>
                <c:formatCode>General</c:formatCode>
                <c:ptCount val="1"/>
                <c:pt idx="0">
                  <c:v>1</c:v>
                </c:pt>
              </c:numCache>
            </c:numRef>
          </c:xVal>
          <c:yVal>
            <c:numRef>
              <c:f>Backend_P2!$I$3</c:f>
              <c:numCache>
                <c:formatCode>General</c:formatCode>
                <c:ptCount val="1"/>
                <c:pt idx="0">
                  <c:v>1</c:v>
                </c:pt>
              </c:numCache>
            </c:numRef>
          </c:yVal>
          <c:smooth val="0"/>
          <c:extLst>
            <c:ext xmlns:c16="http://schemas.microsoft.com/office/drawing/2014/chart" uri="{C3380CC4-5D6E-409C-BE32-E72D297353CC}">
              <c16:uniqueId val="{00000000-7F4A-41F3-BFB7-5DE847EA9116}"/>
            </c:ext>
          </c:extLst>
        </c:ser>
        <c:ser>
          <c:idx val="1"/>
          <c:order val="1"/>
          <c:tx>
            <c:strRef>
              <c:f>Backend_P2!$S$3</c:f>
              <c:strCache>
                <c:ptCount val="1"/>
                <c:pt idx="0">
                  <c:v>Toxic producer</c:v>
                </c:pt>
              </c:strCache>
            </c:strRef>
          </c:tx>
          <c:spPr>
            <a:ln w="19050" cap="rnd">
              <a:noFill/>
              <a:round/>
            </a:ln>
            <a:effectLst/>
          </c:spPr>
          <c:marker>
            <c:symbol val="picture"/>
            <c:spPr>
              <a:blipFill>
                <a:blip xmlns:r="http://schemas.openxmlformats.org/officeDocument/2006/relationships" r:embed="rId2"/>
                <a:stretch>
                  <a:fillRect/>
                </a:stretch>
              </a:blipFill>
              <a:ln w="25400">
                <a:noFill/>
              </a:ln>
              <a:effectLst/>
            </c:spPr>
          </c:marker>
          <c:xVal>
            <c:numRef>
              <c:f>Backend_P2!$H$3</c:f>
              <c:numCache>
                <c:formatCode>General</c:formatCode>
                <c:ptCount val="1"/>
                <c:pt idx="0">
                  <c:v>1</c:v>
                </c:pt>
              </c:numCache>
            </c:numRef>
          </c:xVal>
          <c:yVal>
            <c:numRef>
              <c:f>Backend_P2!$J$3</c:f>
              <c:numCache>
                <c:formatCode>General</c:formatCode>
                <c:ptCount val="1"/>
                <c:pt idx="0">
                  <c:v>#N/A</c:v>
                </c:pt>
              </c:numCache>
            </c:numRef>
          </c:yVal>
          <c:smooth val="0"/>
          <c:extLst>
            <c:ext xmlns:c16="http://schemas.microsoft.com/office/drawing/2014/chart" uri="{C3380CC4-5D6E-409C-BE32-E72D297353CC}">
              <c16:uniqueId val="{00000001-7F4A-41F3-BFB7-5DE847EA9116}"/>
            </c:ext>
          </c:extLst>
        </c:ser>
        <c:dLbls>
          <c:showLegendKey val="0"/>
          <c:showVal val="0"/>
          <c:showCatName val="0"/>
          <c:showSerName val="0"/>
          <c:showPercent val="0"/>
          <c:showBubbleSize val="0"/>
        </c:dLbls>
        <c:axId val="1838838688"/>
        <c:axId val="1838829120"/>
      </c:scatterChart>
      <c:valAx>
        <c:axId val="1838838688"/>
        <c:scaling>
          <c:orientation val="minMax"/>
          <c:max val="2"/>
          <c:min val="0"/>
        </c:scaling>
        <c:delete val="0"/>
        <c:axPos val="b"/>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29120"/>
        <c:crosses val="autoZero"/>
        <c:crossBetween val="midCat"/>
      </c:valAx>
      <c:valAx>
        <c:axId val="1838829120"/>
        <c:scaling>
          <c:orientation val="minMax"/>
          <c:max val="2"/>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838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2.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chart" Target="../charts/chart6.xml"/><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chart" Target="../charts/chart5.xml"/><Relationship Id="rId2" Type="http://schemas.openxmlformats.org/officeDocument/2006/relationships/image" Target="../media/image7.png"/><Relationship Id="rId16" Type="http://schemas.openxmlformats.org/officeDocument/2006/relationships/chart" Target="../charts/chart4.xml"/><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tiff"/><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26" Type="http://schemas.openxmlformats.org/officeDocument/2006/relationships/chart" Target="../charts/chart32.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chart" Target="../charts/chart31.xml"/><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29" Type="http://schemas.openxmlformats.org/officeDocument/2006/relationships/chart" Target="../charts/chart35.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28" Type="http://schemas.openxmlformats.org/officeDocument/2006/relationships/chart" Target="../charts/chart34.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 Id="rId27" Type="http://schemas.openxmlformats.org/officeDocument/2006/relationships/chart" Target="../charts/chart33.xml"/><Relationship Id="rId30" Type="http://schemas.openxmlformats.org/officeDocument/2006/relationships/chart" Target="../charts/chart36.xml"/></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chart" Target="../charts/chart39.xml"/><Relationship Id="rId4" Type="http://schemas.openxmlformats.org/officeDocument/2006/relationships/image" Target="../media/image45.png"/></Relationships>
</file>

<file path=xl/drawings/_rels/drawing7.xml.rels><?xml version="1.0" encoding="UTF-8" standalone="yes"?>
<Relationships xmlns="http://schemas.openxmlformats.org/package/2006/relationships"><Relationship Id="rId1" Type="http://schemas.openxmlformats.org/officeDocument/2006/relationships/image" Target="../media/image46.png"/></Relationships>
</file>

<file path=xl/drawings/_rels/drawing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404528</xdr:colOff>
      <xdr:row>0</xdr:row>
      <xdr:rowOff>0</xdr:rowOff>
    </xdr:from>
    <xdr:to>
      <xdr:col>16</xdr:col>
      <xdr:colOff>0</xdr:colOff>
      <xdr:row>21</xdr:row>
      <xdr:rowOff>142874</xdr:rowOff>
    </xdr:to>
    <xdr:pic>
      <xdr:nvPicPr>
        <xdr:cNvPr id="2" name="Picture 1">
          <a:extLst>
            <a:ext uri="{FF2B5EF4-FFF2-40B4-BE49-F238E27FC236}">
              <a16:creationId xmlns:a16="http://schemas.microsoft.com/office/drawing/2014/main" id="{F5F31CCD-4228-40B1-81A6-7D86A38CCFD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6548153" y="0"/>
          <a:ext cx="4405597" cy="4810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21535</xdr:colOff>
      <xdr:row>22</xdr:row>
      <xdr:rowOff>157368</xdr:rowOff>
    </xdr:from>
    <xdr:to>
      <xdr:col>7</xdr:col>
      <xdr:colOff>273326</xdr:colOff>
      <xdr:row>23</xdr:row>
      <xdr:rowOff>197363</xdr:rowOff>
    </xdr:to>
    <xdr:sp macro="" textlink="">
      <xdr:nvSpPr>
        <xdr:cNvPr id="4" name="Arrow: Up 3">
          <a:extLst>
            <a:ext uri="{FF2B5EF4-FFF2-40B4-BE49-F238E27FC236}">
              <a16:creationId xmlns:a16="http://schemas.microsoft.com/office/drawing/2014/main" id="{AC73D1EE-1D29-47C7-BA34-1EB63B9CDFF2}"/>
            </a:ext>
            <a:ext uri="{147F2762-F138-4A5C-976F-8EAC2B608ADB}">
              <a16:predDERef xmlns:a16="http://schemas.microsoft.com/office/drawing/2014/main" pred="{0C0EEBF4-606A-4FC2-9F9F-C0A0103275F8}"/>
            </a:ext>
            <a:ext uri="{C183D7F6-B498-43B3-948B-1728B52AA6E4}">
              <adec:decorative xmlns:adec="http://schemas.microsoft.com/office/drawing/2017/decorative" val="1"/>
            </a:ext>
          </a:extLst>
        </xdr:cNvPr>
        <xdr:cNvSpPr/>
      </xdr:nvSpPr>
      <xdr:spPr>
        <a:xfrm rot="1369364" flipV="1">
          <a:off x="3164785" y="5729493"/>
          <a:ext cx="251791" cy="278120"/>
        </a:xfrm>
        <a:prstGeom prst="up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14</xdr:col>
      <xdr:colOff>238125</xdr:colOff>
      <xdr:row>5</xdr:row>
      <xdr:rowOff>34214</xdr:rowOff>
    </xdr:from>
    <xdr:to>
      <xdr:col>25</xdr:col>
      <xdr:colOff>0</xdr:colOff>
      <xdr:row>17</xdr:row>
      <xdr:rowOff>1895</xdr:rowOff>
    </xdr:to>
    <xdr:pic>
      <xdr:nvPicPr>
        <xdr:cNvPr id="9" name="Picture 8" descr="Illustration depicting what the following terms refer to in Excel:&#10;Formula bar&#10;Cell&#10;Grid&#10;Zoom">
          <a:extLst>
            <a:ext uri="{FF2B5EF4-FFF2-40B4-BE49-F238E27FC236}">
              <a16:creationId xmlns:a16="http://schemas.microsoft.com/office/drawing/2014/main" id="{7124D67B-6204-4891-AFC2-56C6B20577FB}"/>
            </a:ext>
            <a:ext uri="{147F2762-F138-4A5C-976F-8EAC2B608ADB}">
              <a16:predDERef xmlns:a16="http://schemas.microsoft.com/office/drawing/2014/main" pred="{6D0F9C94-C067-42ED-BCCA-951D2FCFD924}"/>
            </a:ext>
          </a:extLst>
        </xdr:cNvPr>
        <xdr:cNvPicPr>
          <a:picLocks noChangeAspect="1"/>
        </xdr:cNvPicPr>
      </xdr:nvPicPr>
      <xdr:blipFill>
        <a:blip xmlns:r="http://schemas.openxmlformats.org/officeDocument/2006/relationships" r:embed="rId1"/>
        <a:stretch>
          <a:fillRect/>
        </a:stretch>
      </xdr:blipFill>
      <xdr:spPr>
        <a:xfrm>
          <a:off x="6372225" y="1358189"/>
          <a:ext cx="5143500" cy="2825181"/>
        </a:xfrm>
        <a:prstGeom prst="rect">
          <a:avLst/>
        </a:prstGeom>
      </xdr:spPr>
    </xdr:pic>
    <xdr:clientData/>
  </xdr:twoCellAnchor>
  <xdr:twoCellAnchor>
    <xdr:from>
      <xdr:col>7</xdr:col>
      <xdr:colOff>33130</xdr:colOff>
      <xdr:row>30</xdr:row>
      <xdr:rowOff>198781</xdr:rowOff>
    </xdr:from>
    <xdr:to>
      <xdr:col>7</xdr:col>
      <xdr:colOff>275396</xdr:colOff>
      <xdr:row>32</xdr:row>
      <xdr:rowOff>651</xdr:rowOff>
    </xdr:to>
    <xdr:sp macro="" textlink="">
      <xdr:nvSpPr>
        <xdr:cNvPr id="11" name="Arrow: Up 10">
          <a:extLst>
            <a:ext uri="{FF2B5EF4-FFF2-40B4-BE49-F238E27FC236}">
              <a16:creationId xmlns:a16="http://schemas.microsoft.com/office/drawing/2014/main" id="{626C36C8-9E52-4807-86ED-CF27DA4BC320}"/>
            </a:ext>
            <a:ext uri="{147F2762-F138-4A5C-976F-8EAC2B608ADB}">
              <a16:predDERef xmlns:a16="http://schemas.microsoft.com/office/drawing/2014/main" pred="{0C0EEBF4-606A-4FC2-9F9F-C0A0103275F8}"/>
            </a:ext>
            <a:ext uri="{C183D7F6-B498-43B3-948B-1728B52AA6E4}">
              <adec:decorative xmlns:adec="http://schemas.microsoft.com/office/drawing/2017/decorative" val="1"/>
            </a:ext>
          </a:extLst>
        </xdr:cNvPr>
        <xdr:cNvSpPr/>
      </xdr:nvSpPr>
      <xdr:spPr>
        <a:xfrm rot="1369364" flipV="1">
          <a:off x="3176380" y="7675906"/>
          <a:ext cx="242266" cy="278120"/>
        </a:xfrm>
        <a:prstGeom prst="up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781877</xdr:colOff>
      <xdr:row>22</xdr:row>
      <xdr:rowOff>102703</xdr:rowOff>
    </xdr:from>
    <xdr:to>
      <xdr:col>16</xdr:col>
      <xdr:colOff>188842</xdr:colOff>
      <xdr:row>23</xdr:row>
      <xdr:rowOff>142698</xdr:rowOff>
    </xdr:to>
    <xdr:sp macro="" textlink="">
      <xdr:nvSpPr>
        <xdr:cNvPr id="12" name="Arrow: Up 11">
          <a:extLst>
            <a:ext uri="{FF2B5EF4-FFF2-40B4-BE49-F238E27FC236}">
              <a16:creationId xmlns:a16="http://schemas.microsoft.com/office/drawing/2014/main" id="{3B2355AB-49C0-44C6-B545-863B41D3DC55}"/>
            </a:ext>
            <a:ext uri="{147F2762-F138-4A5C-976F-8EAC2B608ADB}">
              <a16:predDERef xmlns:a16="http://schemas.microsoft.com/office/drawing/2014/main" pred="{0C0EEBF4-606A-4FC2-9F9F-C0A0103275F8}"/>
            </a:ext>
            <a:ext uri="{C183D7F6-B498-43B3-948B-1728B52AA6E4}">
              <adec:decorative xmlns:adec="http://schemas.microsoft.com/office/drawing/2017/decorative" val="1"/>
            </a:ext>
          </a:extLst>
        </xdr:cNvPr>
        <xdr:cNvSpPr/>
      </xdr:nvSpPr>
      <xdr:spPr>
        <a:xfrm flipV="1">
          <a:off x="7192202" y="5674828"/>
          <a:ext cx="254690" cy="278120"/>
        </a:xfrm>
        <a:prstGeom prst="up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228601</xdr:colOff>
      <xdr:row>20</xdr:row>
      <xdr:rowOff>19051</xdr:rowOff>
    </xdr:from>
    <xdr:to>
      <xdr:col>24</xdr:col>
      <xdr:colOff>762000</xdr:colOff>
      <xdr:row>27</xdr:row>
      <xdr:rowOff>38100</xdr:rowOff>
    </xdr:to>
    <xdr:graphicFrame macro="">
      <xdr:nvGraphicFramePr>
        <xdr:cNvPr id="6" name="Badge progress" descr="Pie chart illustrating badge progress.">
          <a:extLst>
            <a:ext uri="{FF2B5EF4-FFF2-40B4-BE49-F238E27FC236}">
              <a16:creationId xmlns:a16="http://schemas.microsoft.com/office/drawing/2014/main" id="{01A0F1AC-F6A8-4687-A9D6-44AFDD200491}"/>
            </a:ext>
            <a:ext uri="{147F2762-F138-4A5C-976F-8EAC2B608ADB}">
              <a16:predDERef xmlns:a16="http://schemas.microsoft.com/office/drawing/2014/main" pred="{BDDA417E-7DFD-4423-896F-EFD63F24A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4</xdr:row>
      <xdr:rowOff>314325</xdr:rowOff>
    </xdr:from>
    <xdr:to>
      <xdr:col>21</xdr:col>
      <xdr:colOff>0</xdr:colOff>
      <xdr:row>26</xdr:row>
      <xdr:rowOff>0</xdr:rowOff>
    </xdr:to>
    <xdr:graphicFrame macro="">
      <xdr:nvGraphicFramePr>
        <xdr:cNvPr id="19" name="Cht_population" descr="Chart illustrating decline of Southern Resident orcas.">
          <a:extLst>
            <a:ext uri="{FF2B5EF4-FFF2-40B4-BE49-F238E27FC236}">
              <a16:creationId xmlns:a16="http://schemas.microsoft.com/office/drawing/2014/main" id="{211DB909-D4E6-40F3-A1CB-6020DE46B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0</xdr:colOff>
      <xdr:row>13</xdr:row>
      <xdr:rowOff>9525</xdr:rowOff>
    </xdr:from>
    <xdr:to>
      <xdr:col>6</xdr:col>
      <xdr:colOff>819980</xdr:colOff>
      <xdr:row>25</xdr:row>
      <xdr:rowOff>200025</xdr:rowOff>
    </xdr:to>
    <xdr:pic>
      <xdr:nvPicPr>
        <xdr:cNvPr id="8" name="Salish Sea map" descr="Illustration of Salish Sea location on map.">
          <a:extLst>
            <a:ext uri="{FF2B5EF4-FFF2-40B4-BE49-F238E27FC236}">
              <a16:creationId xmlns:a16="http://schemas.microsoft.com/office/drawing/2014/main" id="{951858F5-8BF3-4A2C-9BBA-7925A6A8CF93}"/>
            </a:ext>
            <a:ext uri="{147F2762-F138-4A5C-976F-8EAC2B608ADB}">
              <a16:predDERef xmlns:a16="http://schemas.microsoft.com/office/drawing/2014/main" pred="{8EC3D7C1-D69A-4A3F-87AE-EACAE81522DC}"/>
            </a:ext>
          </a:extLst>
        </xdr:cNvPr>
        <xdr:cNvPicPr>
          <a:picLocks noChangeAspect="1"/>
        </xdr:cNvPicPr>
      </xdr:nvPicPr>
      <xdr:blipFill rotWithShape="1">
        <a:blip xmlns:r="http://schemas.openxmlformats.org/officeDocument/2006/relationships" r:embed="rId2"/>
        <a:srcRect b="8856"/>
        <a:stretch/>
      </xdr:blipFill>
      <xdr:spPr>
        <a:xfrm>
          <a:off x="285750" y="3286125"/>
          <a:ext cx="3391730" cy="3048000"/>
        </a:xfrm>
        <a:prstGeom prst="rect">
          <a:avLst/>
        </a:prstGeom>
      </xdr:spPr>
    </xdr:pic>
    <xdr:clientData/>
  </xdr:twoCellAnchor>
  <xdr:twoCellAnchor editAs="oneCell">
    <xdr:from>
      <xdr:col>10</xdr:col>
      <xdr:colOff>679636</xdr:colOff>
      <xdr:row>28</xdr:row>
      <xdr:rowOff>302559</xdr:rowOff>
    </xdr:from>
    <xdr:to>
      <xdr:col>14</xdr:col>
      <xdr:colOff>6370</xdr:colOff>
      <xdr:row>31</xdr:row>
      <xdr:rowOff>181535</xdr:rowOff>
    </xdr:to>
    <xdr:pic>
      <xdr:nvPicPr>
        <xdr:cNvPr id="10" name="Kiki image">
          <a:extLst>
            <a:ext uri="{FF2B5EF4-FFF2-40B4-BE49-F238E27FC236}">
              <a16:creationId xmlns:a16="http://schemas.microsoft.com/office/drawing/2014/main" id="{BDDA417E-7DFD-4423-896F-EFD63F24ADE3}"/>
            </a:ext>
            <a:ext uri="{147F2762-F138-4A5C-976F-8EAC2B608ADB}">
              <a16:predDERef xmlns:a16="http://schemas.microsoft.com/office/drawing/2014/main" pred="{951858F5-8BF3-4A2C-9BBA-7925A6A8CF9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flipH="1">
          <a:off x="6061261" y="6893859"/>
          <a:ext cx="1612734" cy="688601"/>
        </a:xfrm>
        <a:prstGeom prst="rect">
          <a:avLst/>
        </a:prstGeom>
      </xdr:spPr>
    </xdr:pic>
    <xdr:clientData/>
  </xdr:twoCellAnchor>
  <xdr:twoCellAnchor>
    <xdr:from>
      <xdr:col>15</xdr:col>
      <xdr:colOff>0</xdr:colOff>
      <xdr:row>29</xdr:row>
      <xdr:rowOff>0</xdr:rowOff>
    </xdr:from>
    <xdr:to>
      <xdr:col>22</xdr:col>
      <xdr:colOff>0</xdr:colOff>
      <xdr:row>41</xdr:row>
      <xdr:rowOff>95250</xdr:rowOff>
    </xdr:to>
    <xdr:graphicFrame macro="">
      <xdr:nvGraphicFramePr>
        <xdr:cNvPr id="12" name="Badge progress" descr="Pie chart illustrating badge progress.">
          <a:extLst>
            <a:ext uri="{FF2B5EF4-FFF2-40B4-BE49-F238E27FC236}">
              <a16:creationId xmlns:a16="http://schemas.microsoft.com/office/drawing/2014/main" id="{33C0ED3F-D6EF-48D4-9618-76A617B99162}"/>
            </a:ext>
            <a:ext uri="{147F2762-F138-4A5C-976F-8EAC2B608ADB}">
              <a16:predDERef xmlns:a16="http://schemas.microsoft.com/office/drawing/2014/main" pred="{BDDA417E-7DFD-4423-896F-EFD63F24A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171450</xdr:colOff>
      <xdr:row>25</xdr:row>
      <xdr:rowOff>127138</xdr:rowOff>
    </xdr:from>
    <xdr:to>
      <xdr:col>4</xdr:col>
      <xdr:colOff>1323975</xdr:colOff>
      <xdr:row>28</xdr:row>
      <xdr:rowOff>278917</xdr:rowOff>
    </xdr:to>
    <xdr:pic>
      <xdr:nvPicPr>
        <xdr:cNvPr id="18" name="Phytoplankton" descr="Illustration of phytoplankton, a producer">
          <a:extLst>
            <a:ext uri="{FF2B5EF4-FFF2-40B4-BE49-F238E27FC236}">
              <a16:creationId xmlns:a16="http://schemas.microsoft.com/office/drawing/2014/main" id="{02ADCDBA-1750-41A9-8DB8-9B341D99BD44}"/>
            </a:ext>
            <a:ext uri="{147F2762-F138-4A5C-976F-8EAC2B608ADB}">
              <a16:predDERef xmlns:a16="http://schemas.microsoft.com/office/drawing/2014/main" pred="{1F1EEB00-C0F5-4529-8DEE-95F99AE5677F}"/>
            </a:ext>
          </a:extLst>
        </xdr:cNvPr>
        <xdr:cNvPicPr>
          <a:picLocks noChangeAspect="1"/>
        </xdr:cNvPicPr>
      </xdr:nvPicPr>
      <xdr:blipFill>
        <a:blip xmlns:r="http://schemas.openxmlformats.org/officeDocument/2006/relationships" r:embed="rId1"/>
        <a:stretch>
          <a:fillRect/>
        </a:stretch>
      </xdr:blipFill>
      <xdr:spPr>
        <a:xfrm>
          <a:off x="600075" y="5937388"/>
          <a:ext cx="1152525" cy="580404"/>
        </a:xfrm>
        <a:prstGeom prst="rect">
          <a:avLst/>
        </a:prstGeom>
      </xdr:spPr>
    </xdr:pic>
    <xdr:clientData/>
  </xdr:twoCellAnchor>
  <xdr:twoCellAnchor>
    <xdr:from>
      <xdr:col>8</xdr:col>
      <xdr:colOff>216926</xdr:colOff>
      <xdr:row>25</xdr:row>
      <xdr:rowOff>109421</xdr:rowOff>
    </xdr:from>
    <xdr:to>
      <xdr:col>9</xdr:col>
      <xdr:colOff>978098</xdr:colOff>
      <xdr:row>28</xdr:row>
      <xdr:rowOff>228070</xdr:rowOff>
    </xdr:to>
    <xdr:pic>
      <xdr:nvPicPr>
        <xdr:cNvPr id="28" name="Zooplankton" descr="Image of zooplankton, a primary consumer">
          <a:extLst>
            <a:ext uri="{FF2B5EF4-FFF2-40B4-BE49-F238E27FC236}">
              <a16:creationId xmlns:a16="http://schemas.microsoft.com/office/drawing/2014/main" id="{38E3B5D5-1DBD-42BF-9A45-195DE32CAB2E}"/>
            </a:ext>
            <a:ext uri="{147F2762-F138-4A5C-976F-8EAC2B608ADB}">
              <a16:predDERef xmlns:a16="http://schemas.microsoft.com/office/drawing/2014/main" pred="{3E39E7BD-6EA0-496A-8033-EE7C125A9021}"/>
            </a:ext>
          </a:extLst>
        </xdr:cNvPr>
        <xdr:cNvPicPr>
          <a:picLocks noChangeAspect="1"/>
        </xdr:cNvPicPr>
      </xdr:nvPicPr>
      <xdr:blipFill>
        <a:blip xmlns:r="http://schemas.openxmlformats.org/officeDocument/2006/relationships" r:embed="rId2"/>
        <a:stretch>
          <a:fillRect/>
        </a:stretch>
      </xdr:blipFill>
      <xdr:spPr>
        <a:xfrm>
          <a:off x="2550551" y="5919671"/>
          <a:ext cx="1094547" cy="547274"/>
        </a:xfrm>
        <a:prstGeom prst="rect">
          <a:avLst/>
        </a:prstGeom>
      </xdr:spPr>
    </xdr:pic>
    <xdr:clientData/>
  </xdr:twoCellAnchor>
  <xdr:twoCellAnchor>
    <xdr:from>
      <xdr:col>13</xdr:col>
      <xdr:colOff>112703</xdr:colOff>
      <xdr:row>18</xdr:row>
      <xdr:rowOff>104925</xdr:rowOff>
    </xdr:from>
    <xdr:to>
      <xdr:col>13</xdr:col>
      <xdr:colOff>1443029</xdr:colOff>
      <xdr:row>22</xdr:row>
      <xdr:rowOff>56414</xdr:rowOff>
    </xdr:to>
    <xdr:pic>
      <xdr:nvPicPr>
        <xdr:cNvPr id="19" name="Anchovies" descr="Image of anchovy fish, a secondary consumer">
          <a:extLst>
            <a:ext uri="{FF2B5EF4-FFF2-40B4-BE49-F238E27FC236}">
              <a16:creationId xmlns:a16="http://schemas.microsoft.com/office/drawing/2014/main" id="{51F71CBE-9A7E-4649-842A-CA0C9ABF61DA}"/>
            </a:ext>
            <a:ext uri="{147F2762-F138-4A5C-976F-8EAC2B608ADB}">
              <a16:predDERef xmlns:a16="http://schemas.microsoft.com/office/drawing/2014/main" pred="{C3D8360A-1FE8-4AC9-B067-21E8621909BC}"/>
            </a:ext>
          </a:extLst>
        </xdr:cNvPr>
        <xdr:cNvPicPr>
          <a:picLocks noChangeAspect="1"/>
        </xdr:cNvPicPr>
      </xdr:nvPicPr>
      <xdr:blipFill>
        <a:blip xmlns:r="http://schemas.openxmlformats.org/officeDocument/2006/relationships" r:embed="rId3"/>
        <a:stretch>
          <a:fillRect/>
        </a:stretch>
      </xdr:blipFill>
      <xdr:spPr>
        <a:xfrm>
          <a:off x="4351328" y="3295800"/>
          <a:ext cx="1330326" cy="665864"/>
        </a:xfrm>
        <a:prstGeom prst="rect">
          <a:avLst/>
        </a:prstGeom>
      </xdr:spPr>
    </xdr:pic>
    <xdr:clientData/>
  </xdr:twoCellAnchor>
  <xdr:twoCellAnchor>
    <xdr:from>
      <xdr:col>13</xdr:col>
      <xdr:colOff>96907</xdr:colOff>
      <xdr:row>25</xdr:row>
      <xdr:rowOff>87183</xdr:rowOff>
    </xdr:from>
    <xdr:to>
      <xdr:col>13</xdr:col>
      <xdr:colOff>1363732</xdr:colOff>
      <xdr:row>29</xdr:row>
      <xdr:rowOff>19138</xdr:rowOff>
    </xdr:to>
    <xdr:pic>
      <xdr:nvPicPr>
        <xdr:cNvPr id="30" name="Candlefish" descr="Image of candlefish, a secondary consumer">
          <a:extLst>
            <a:ext uri="{FF2B5EF4-FFF2-40B4-BE49-F238E27FC236}">
              <a16:creationId xmlns:a16="http://schemas.microsoft.com/office/drawing/2014/main" id="{67E71EBF-3FF5-46A5-A1EC-8705F4567F61}"/>
            </a:ext>
            <a:ext uri="{147F2762-F138-4A5C-976F-8EAC2B608ADB}">
              <a16:predDERef xmlns:a16="http://schemas.microsoft.com/office/drawing/2014/main" pred="{ACD60457-5AAD-4AA5-894A-DCEF85578145}"/>
            </a:ext>
          </a:extLst>
        </xdr:cNvPr>
        <xdr:cNvPicPr>
          <a:picLocks noChangeAspect="1"/>
        </xdr:cNvPicPr>
      </xdr:nvPicPr>
      <xdr:blipFill>
        <a:blip xmlns:r="http://schemas.openxmlformats.org/officeDocument/2006/relationships" r:embed="rId4"/>
        <a:stretch>
          <a:fillRect/>
        </a:stretch>
      </xdr:blipFill>
      <xdr:spPr>
        <a:xfrm>
          <a:off x="4335532" y="4563933"/>
          <a:ext cx="1266825" cy="646330"/>
        </a:xfrm>
        <a:prstGeom prst="rect">
          <a:avLst/>
        </a:prstGeom>
      </xdr:spPr>
    </xdr:pic>
    <xdr:clientData/>
  </xdr:twoCellAnchor>
  <xdr:twoCellAnchor>
    <xdr:from>
      <xdr:col>13</xdr:col>
      <xdr:colOff>110068</xdr:colOff>
      <xdr:row>32</xdr:row>
      <xdr:rowOff>66785</xdr:rowOff>
    </xdr:from>
    <xdr:to>
      <xdr:col>13</xdr:col>
      <xdr:colOff>1362550</xdr:colOff>
      <xdr:row>35</xdr:row>
      <xdr:rowOff>263166</xdr:rowOff>
    </xdr:to>
    <xdr:pic>
      <xdr:nvPicPr>
        <xdr:cNvPr id="3" name="Herring" descr="Image of herring, a secondary consumer">
          <a:extLst>
            <a:ext uri="{FF2B5EF4-FFF2-40B4-BE49-F238E27FC236}">
              <a16:creationId xmlns:a16="http://schemas.microsoft.com/office/drawing/2014/main" id="{45D176F2-940D-4B68-9B07-C45D7277FCCD}"/>
            </a:ext>
            <a:ext uri="{147F2762-F138-4A5C-976F-8EAC2B608ADB}">
              <a16:predDERef xmlns:a16="http://schemas.microsoft.com/office/drawing/2014/main" pred="{8756C334-FC1B-4CA9-980F-787D26778293}"/>
            </a:ext>
          </a:extLst>
        </xdr:cNvPr>
        <xdr:cNvPicPr>
          <a:picLocks noChangeAspect="1"/>
        </xdr:cNvPicPr>
      </xdr:nvPicPr>
      <xdr:blipFill>
        <a:blip xmlns:r="http://schemas.openxmlformats.org/officeDocument/2006/relationships" r:embed="rId5"/>
        <a:stretch>
          <a:fillRect/>
        </a:stretch>
      </xdr:blipFill>
      <xdr:spPr>
        <a:xfrm>
          <a:off x="4313768" y="7229585"/>
          <a:ext cx="1252482" cy="615481"/>
        </a:xfrm>
        <a:prstGeom prst="rect">
          <a:avLst/>
        </a:prstGeom>
      </xdr:spPr>
    </xdr:pic>
    <xdr:clientData/>
  </xdr:twoCellAnchor>
  <xdr:twoCellAnchor>
    <xdr:from>
      <xdr:col>17</xdr:col>
      <xdr:colOff>180798</xdr:colOff>
      <xdr:row>16</xdr:row>
      <xdr:rowOff>38100</xdr:rowOff>
    </xdr:from>
    <xdr:to>
      <xdr:col>17</xdr:col>
      <xdr:colOff>1365926</xdr:colOff>
      <xdr:row>20</xdr:row>
      <xdr:rowOff>71163</xdr:rowOff>
    </xdr:to>
    <xdr:pic>
      <xdr:nvPicPr>
        <xdr:cNvPr id="21" name="Chinook" descr="Image of chinook salmon, a tertiary consumer">
          <a:extLst>
            <a:ext uri="{FF2B5EF4-FFF2-40B4-BE49-F238E27FC236}">
              <a16:creationId xmlns:a16="http://schemas.microsoft.com/office/drawing/2014/main" id="{45767A78-1557-41B6-BD2B-0DFDE331CE14}"/>
            </a:ext>
            <a:ext uri="{147F2762-F138-4A5C-976F-8EAC2B608ADB}">
              <a16:predDERef xmlns:a16="http://schemas.microsoft.com/office/drawing/2014/main" pred="{8D1D3137-BAB0-415E-AB5D-D0C5A6DE7376}"/>
            </a:ext>
          </a:extLst>
        </xdr:cNvPr>
        <xdr:cNvPicPr>
          <a:picLocks noChangeAspect="1"/>
        </xdr:cNvPicPr>
      </xdr:nvPicPr>
      <xdr:blipFill>
        <a:blip xmlns:r="http://schemas.openxmlformats.org/officeDocument/2006/relationships" r:embed="rId6"/>
        <a:stretch>
          <a:fillRect/>
        </a:stretch>
      </xdr:blipFill>
      <xdr:spPr>
        <a:xfrm flipH="1">
          <a:off x="6324423" y="4276725"/>
          <a:ext cx="1185128" cy="604563"/>
        </a:xfrm>
        <a:prstGeom prst="rect">
          <a:avLst/>
        </a:prstGeom>
      </xdr:spPr>
    </xdr:pic>
    <xdr:clientData/>
  </xdr:twoCellAnchor>
  <xdr:twoCellAnchor editAs="oneCell">
    <xdr:from>
      <xdr:col>17</xdr:col>
      <xdr:colOff>143882</xdr:colOff>
      <xdr:row>22</xdr:row>
      <xdr:rowOff>144411</xdr:rowOff>
    </xdr:from>
    <xdr:to>
      <xdr:col>17</xdr:col>
      <xdr:colOff>1372026</xdr:colOff>
      <xdr:row>26</xdr:row>
      <xdr:rowOff>58712</xdr:rowOff>
    </xdr:to>
    <xdr:pic>
      <xdr:nvPicPr>
        <xdr:cNvPr id="24" name="Coho" descr="Image of coho salmon, a tertiary consumer">
          <a:extLst>
            <a:ext uri="{FF2B5EF4-FFF2-40B4-BE49-F238E27FC236}">
              <a16:creationId xmlns:a16="http://schemas.microsoft.com/office/drawing/2014/main" id="{C8BD0559-7427-4F58-BFE5-F386DE1DBC3F}"/>
            </a:ext>
            <a:ext uri="{147F2762-F138-4A5C-976F-8EAC2B608ADB}">
              <a16:predDERef xmlns:a16="http://schemas.microsoft.com/office/drawing/2014/main" pred="{C65EC8D8-E301-4A77-B085-75D6ED53EDC7}"/>
            </a:ext>
          </a:extLst>
        </xdr:cNvPr>
        <xdr:cNvPicPr>
          <a:picLocks noChangeAspect="1"/>
        </xdr:cNvPicPr>
      </xdr:nvPicPr>
      <xdr:blipFill>
        <a:blip xmlns:r="http://schemas.openxmlformats.org/officeDocument/2006/relationships" r:embed="rId7"/>
        <a:stretch>
          <a:fillRect/>
        </a:stretch>
      </xdr:blipFill>
      <xdr:spPr>
        <a:xfrm flipH="1">
          <a:off x="6329529" y="5399970"/>
          <a:ext cx="1228144" cy="642682"/>
        </a:xfrm>
        <a:prstGeom prst="rect">
          <a:avLst/>
        </a:prstGeom>
      </xdr:spPr>
    </xdr:pic>
    <xdr:clientData/>
  </xdr:twoCellAnchor>
  <xdr:twoCellAnchor>
    <xdr:from>
      <xdr:col>17</xdr:col>
      <xdr:colOff>118086</xdr:colOff>
      <xdr:row>28</xdr:row>
      <xdr:rowOff>231550</xdr:rowOff>
    </xdr:from>
    <xdr:to>
      <xdr:col>17</xdr:col>
      <xdr:colOff>1458225</xdr:colOff>
      <xdr:row>32</xdr:row>
      <xdr:rowOff>56087</xdr:rowOff>
    </xdr:to>
    <xdr:pic>
      <xdr:nvPicPr>
        <xdr:cNvPr id="23" name="Chum" descr="Image of chum salmon, a tertiary consumer">
          <a:extLst>
            <a:ext uri="{FF2B5EF4-FFF2-40B4-BE49-F238E27FC236}">
              <a16:creationId xmlns:a16="http://schemas.microsoft.com/office/drawing/2014/main" id="{495F9655-F0C3-47D9-AF54-5BC45A48C64B}"/>
            </a:ext>
            <a:ext uri="{147F2762-F138-4A5C-976F-8EAC2B608ADB}">
              <a16:predDERef xmlns:a16="http://schemas.microsoft.com/office/drawing/2014/main" pred="{34175EDA-40BF-4CD5-80FC-B24AF3C1BB04}"/>
            </a:ext>
          </a:extLst>
        </xdr:cNvPr>
        <xdr:cNvPicPr>
          <a:picLocks noChangeAspect="1"/>
        </xdr:cNvPicPr>
      </xdr:nvPicPr>
      <xdr:blipFill>
        <a:blip xmlns:r="http://schemas.openxmlformats.org/officeDocument/2006/relationships" r:embed="rId8"/>
        <a:stretch>
          <a:fillRect/>
        </a:stretch>
      </xdr:blipFill>
      <xdr:spPr>
        <a:xfrm flipH="1">
          <a:off x="6261711" y="5136925"/>
          <a:ext cx="1340139" cy="681787"/>
        </a:xfrm>
        <a:prstGeom prst="rect">
          <a:avLst/>
        </a:prstGeom>
      </xdr:spPr>
    </xdr:pic>
    <xdr:clientData/>
  </xdr:twoCellAnchor>
  <xdr:twoCellAnchor>
    <xdr:from>
      <xdr:col>17</xdr:col>
      <xdr:colOff>148599</xdr:colOff>
      <xdr:row>35</xdr:row>
      <xdr:rowOff>123727</xdr:rowOff>
    </xdr:from>
    <xdr:to>
      <xdr:col>17</xdr:col>
      <xdr:colOff>1473274</xdr:colOff>
      <xdr:row>39</xdr:row>
      <xdr:rowOff>92477</xdr:rowOff>
    </xdr:to>
    <xdr:pic>
      <xdr:nvPicPr>
        <xdr:cNvPr id="11" name="Sockeye" descr="Image of sockeye salmon, a tertiary consumer">
          <a:extLst>
            <a:ext uri="{FF2B5EF4-FFF2-40B4-BE49-F238E27FC236}">
              <a16:creationId xmlns:a16="http://schemas.microsoft.com/office/drawing/2014/main" id="{36BA9E23-33F1-4928-81B3-A562997313D6}"/>
            </a:ext>
            <a:ext uri="{147F2762-F138-4A5C-976F-8EAC2B608ADB}">
              <a16:predDERef xmlns:a16="http://schemas.microsoft.com/office/drawing/2014/main" pred="{D8AD81BF-5669-4379-9927-C004D6326B0B}"/>
            </a:ext>
          </a:extLst>
        </xdr:cNvPr>
        <xdr:cNvPicPr>
          <a:picLocks noChangeAspect="1"/>
        </xdr:cNvPicPr>
      </xdr:nvPicPr>
      <xdr:blipFill>
        <a:blip xmlns:r="http://schemas.openxmlformats.org/officeDocument/2006/relationships" r:embed="rId9"/>
        <a:stretch>
          <a:fillRect/>
        </a:stretch>
      </xdr:blipFill>
      <xdr:spPr>
        <a:xfrm flipH="1">
          <a:off x="6261164" y="7876249"/>
          <a:ext cx="1324675" cy="681054"/>
        </a:xfrm>
        <a:prstGeom prst="rect">
          <a:avLst/>
        </a:prstGeom>
      </xdr:spPr>
    </xdr:pic>
    <xdr:clientData/>
  </xdr:twoCellAnchor>
  <xdr:twoCellAnchor>
    <xdr:from>
      <xdr:col>21</xdr:col>
      <xdr:colOff>319632</xdr:colOff>
      <xdr:row>17</xdr:row>
      <xdr:rowOff>94200</xdr:rowOff>
    </xdr:from>
    <xdr:to>
      <xdr:col>21</xdr:col>
      <xdr:colOff>1335632</xdr:colOff>
      <xdr:row>22</xdr:row>
      <xdr:rowOff>283063</xdr:rowOff>
    </xdr:to>
    <xdr:pic>
      <xdr:nvPicPr>
        <xdr:cNvPr id="31" name="Dolphin" descr="Image of dolphin, a quaternary consumer">
          <a:extLst>
            <a:ext uri="{FF2B5EF4-FFF2-40B4-BE49-F238E27FC236}">
              <a16:creationId xmlns:a16="http://schemas.microsoft.com/office/drawing/2014/main" id="{A0B33F74-9B82-4A36-9C40-B222E1BDF735}"/>
            </a:ext>
          </a:extLst>
        </xdr:cNvPr>
        <xdr:cNvPicPr>
          <a:picLocks noChangeAspect="1"/>
        </xdr:cNvPicPr>
      </xdr:nvPicPr>
      <xdr:blipFill>
        <a:blip xmlns:r="http://schemas.openxmlformats.org/officeDocument/2006/relationships" r:embed="rId10"/>
        <a:stretch>
          <a:fillRect/>
        </a:stretch>
      </xdr:blipFill>
      <xdr:spPr>
        <a:xfrm>
          <a:off x="8368257" y="3142200"/>
          <a:ext cx="1016000" cy="1046113"/>
        </a:xfrm>
        <a:prstGeom prst="rect">
          <a:avLst/>
        </a:prstGeom>
      </xdr:spPr>
    </xdr:pic>
    <xdr:clientData/>
  </xdr:twoCellAnchor>
  <xdr:twoCellAnchor>
    <xdr:from>
      <xdr:col>21</xdr:col>
      <xdr:colOff>465128</xdr:colOff>
      <xdr:row>25</xdr:row>
      <xdr:rowOff>135747</xdr:rowOff>
    </xdr:from>
    <xdr:to>
      <xdr:col>21</xdr:col>
      <xdr:colOff>1214281</xdr:colOff>
      <xdr:row>30</xdr:row>
      <xdr:rowOff>27798</xdr:rowOff>
    </xdr:to>
    <xdr:pic>
      <xdr:nvPicPr>
        <xdr:cNvPr id="26" name="Sea Lion" descr="Image of sea lion, a quaternary consumer">
          <a:extLst>
            <a:ext uri="{FF2B5EF4-FFF2-40B4-BE49-F238E27FC236}">
              <a16:creationId xmlns:a16="http://schemas.microsoft.com/office/drawing/2014/main" id="{5D6F2C29-1CF5-440B-9E9F-96AE173C2F7D}"/>
            </a:ext>
            <a:ext uri="{147F2762-F138-4A5C-976F-8EAC2B608ADB}">
              <a16:predDERef xmlns:a16="http://schemas.microsoft.com/office/drawing/2014/main" pred="{B1493927-7BE9-4D18-80F6-09C93954B842}"/>
            </a:ext>
          </a:extLst>
        </xdr:cNvPr>
        <xdr:cNvPicPr>
          <a:picLocks noChangeAspect="1"/>
        </xdr:cNvPicPr>
      </xdr:nvPicPr>
      <xdr:blipFill>
        <a:blip xmlns:r="http://schemas.openxmlformats.org/officeDocument/2006/relationships" r:embed="rId11"/>
        <a:stretch>
          <a:fillRect/>
        </a:stretch>
      </xdr:blipFill>
      <xdr:spPr>
        <a:xfrm>
          <a:off x="8513753" y="4612497"/>
          <a:ext cx="749153" cy="749301"/>
        </a:xfrm>
        <a:prstGeom prst="rect">
          <a:avLst/>
        </a:prstGeom>
      </xdr:spPr>
    </xdr:pic>
    <xdr:clientData/>
  </xdr:twoCellAnchor>
  <xdr:twoCellAnchor>
    <xdr:from>
      <xdr:col>21</xdr:col>
      <xdr:colOff>450459</xdr:colOff>
      <xdr:row>31</xdr:row>
      <xdr:rowOff>206772</xdr:rowOff>
    </xdr:from>
    <xdr:to>
      <xdr:col>21</xdr:col>
      <xdr:colOff>1268781</xdr:colOff>
      <xdr:row>36</xdr:row>
      <xdr:rowOff>34912</xdr:rowOff>
    </xdr:to>
    <xdr:pic>
      <xdr:nvPicPr>
        <xdr:cNvPr id="25" name="Seal" descr="Image of seal, a quaternary consumer">
          <a:extLst>
            <a:ext uri="{FF2B5EF4-FFF2-40B4-BE49-F238E27FC236}">
              <a16:creationId xmlns:a16="http://schemas.microsoft.com/office/drawing/2014/main" id="{F9547940-F791-4CAB-A92A-C591D28F1FD4}"/>
            </a:ext>
            <a:ext uri="{147F2762-F138-4A5C-976F-8EAC2B608ADB}">
              <a16:predDERef xmlns:a16="http://schemas.microsoft.com/office/drawing/2014/main" pred="{270A1B36-A393-403B-BE37-2ABBE624A337}"/>
            </a:ext>
          </a:extLst>
        </xdr:cNvPr>
        <xdr:cNvPicPr>
          <a:picLocks noChangeAspect="1"/>
        </xdr:cNvPicPr>
      </xdr:nvPicPr>
      <xdr:blipFill>
        <a:blip xmlns:r="http://schemas.openxmlformats.org/officeDocument/2006/relationships" r:embed="rId12"/>
        <a:stretch>
          <a:fillRect/>
        </a:stretch>
      </xdr:blipFill>
      <xdr:spPr>
        <a:xfrm>
          <a:off x="8499084" y="5683647"/>
          <a:ext cx="818322" cy="828265"/>
        </a:xfrm>
        <a:prstGeom prst="rect">
          <a:avLst/>
        </a:prstGeom>
      </xdr:spPr>
    </xdr:pic>
    <xdr:clientData/>
  </xdr:twoCellAnchor>
  <xdr:twoCellAnchor>
    <xdr:from>
      <xdr:col>25</xdr:col>
      <xdr:colOff>75137</xdr:colOff>
      <xdr:row>19</xdr:row>
      <xdr:rowOff>68365</xdr:rowOff>
    </xdr:from>
    <xdr:to>
      <xdr:col>25</xdr:col>
      <xdr:colOff>1395331</xdr:colOff>
      <xdr:row>22</xdr:row>
      <xdr:rowOff>42704</xdr:rowOff>
    </xdr:to>
    <xdr:pic>
      <xdr:nvPicPr>
        <xdr:cNvPr id="27" name="SRKW" descr="Illustration of Southern Resident orca, an apex predator">
          <a:extLst>
            <a:ext uri="{FF2B5EF4-FFF2-40B4-BE49-F238E27FC236}">
              <a16:creationId xmlns:a16="http://schemas.microsoft.com/office/drawing/2014/main" id="{F1A829BB-4E43-46C4-9963-81746CF9D1A7}"/>
            </a:ext>
            <a:ext uri="{147F2762-F138-4A5C-976F-8EAC2B608ADB}">
              <a16:predDERef xmlns:a16="http://schemas.microsoft.com/office/drawing/2014/main" pred="{63C2D4B3-64A2-4E02-B691-23D78761C343}"/>
            </a:ext>
          </a:extLst>
        </xdr:cNvPr>
        <xdr:cNvPicPr>
          <a:picLocks noChangeAspect="1"/>
        </xdr:cNvPicPr>
      </xdr:nvPicPr>
      <xdr:blipFill>
        <a:blip xmlns:r="http://schemas.openxmlformats.org/officeDocument/2006/relationships" r:embed="rId13"/>
        <a:stretch>
          <a:fillRect/>
        </a:stretch>
      </xdr:blipFill>
      <xdr:spPr>
        <a:xfrm>
          <a:off x="10026255" y="5006326"/>
          <a:ext cx="1320194" cy="542496"/>
        </a:xfrm>
        <a:prstGeom prst="rect">
          <a:avLst/>
        </a:prstGeom>
      </xdr:spPr>
    </xdr:pic>
    <xdr:clientData/>
  </xdr:twoCellAnchor>
  <xdr:twoCellAnchor editAs="oneCell">
    <xdr:from>
      <xdr:col>25</xdr:col>
      <xdr:colOff>33421</xdr:colOff>
      <xdr:row>31</xdr:row>
      <xdr:rowOff>158750</xdr:rowOff>
    </xdr:from>
    <xdr:to>
      <xdr:col>26</xdr:col>
      <xdr:colOff>102959</xdr:colOff>
      <xdr:row>36</xdr:row>
      <xdr:rowOff>23562</xdr:rowOff>
    </xdr:to>
    <xdr:pic>
      <xdr:nvPicPr>
        <xdr:cNvPr id="101" name="Transient orcas" descr="Illustration of Transient orca, an apex predator">
          <a:extLst>
            <a:ext uri="{FF2B5EF4-FFF2-40B4-BE49-F238E27FC236}">
              <a16:creationId xmlns:a16="http://schemas.microsoft.com/office/drawing/2014/main" id="{C73F274F-B217-4095-9CFE-6177F4AD8B27}"/>
            </a:ext>
            <a:ext uri="{147F2762-F138-4A5C-976F-8EAC2B608ADB}">
              <a16:predDERef xmlns:a16="http://schemas.microsoft.com/office/drawing/2014/main" pred="{F187903D-062D-4D21-84A0-D1255645A54F}"/>
            </a:ext>
          </a:extLst>
        </xdr:cNvPr>
        <xdr:cNvPicPr>
          <a:picLocks noChangeAspect="1"/>
        </xdr:cNvPicPr>
      </xdr:nvPicPr>
      <xdr:blipFill>
        <a:blip xmlns:r="http://schemas.openxmlformats.org/officeDocument/2006/relationships" r:embed="rId14"/>
        <a:stretch>
          <a:fillRect/>
        </a:stretch>
      </xdr:blipFill>
      <xdr:spPr>
        <a:xfrm>
          <a:off x="9984539" y="7227303"/>
          <a:ext cx="1545913" cy="864937"/>
        </a:xfrm>
        <a:prstGeom prst="rect">
          <a:avLst/>
        </a:prstGeom>
      </xdr:spPr>
    </xdr:pic>
    <xdr:clientData/>
  </xdr:twoCellAnchor>
  <xdr:twoCellAnchor editAs="oneCell">
    <xdr:from>
      <xdr:col>17</xdr:col>
      <xdr:colOff>63874</xdr:colOff>
      <xdr:row>41</xdr:row>
      <xdr:rowOff>1</xdr:rowOff>
    </xdr:from>
    <xdr:to>
      <xdr:col>17</xdr:col>
      <xdr:colOff>1274108</xdr:colOff>
      <xdr:row>42</xdr:row>
      <xdr:rowOff>325717</xdr:rowOff>
    </xdr:to>
    <xdr:pic>
      <xdr:nvPicPr>
        <xdr:cNvPr id="6" name="Decomposers" descr="Illustration of decomposers (bacteria)">
          <a:extLst>
            <a:ext uri="{FF2B5EF4-FFF2-40B4-BE49-F238E27FC236}">
              <a16:creationId xmlns:a16="http://schemas.microsoft.com/office/drawing/2014/main" id="{3B8F001B-C464-42B6-9E0F-5A6070715039}"/>
            </a:ext>
            <a:ext uri="{147F2762-F138-4A5C-976F-8EAC2B608ADB}">
              <a16:predDERef xmlns:a16="http://schemas.microsoft.com/office/drawing/2014/main" pred="{93A89D9B-7C3C-4C2A-8707-26E84BC4CBED}"/>
            </a:ext>
          </a:extLst>
        </xdr:cNvPr>
        <xdr:cNvPicPr>
          <a:picLocks noChangeAspect="1"/>
        </xdr:cNvPicPr>
      </xdr:nvPicPr>
      <xdr:blipFill>
        <a:blip xmlns:r="http://schemas.openxmlformats.org/officeDocument/2006/relationships" r:embed="rId15"/>
        <a:stretch>
          <a:fillRect/>
        </a:stretch>
      </xdr:blipFill>
      <xdr:spPr>
        <a:xfrm>
          <a:off x="6249521" y="8606119"/>
          <a:ext cx="1210234" cy="605117"/>
        </a:xfrm>
        <a:prstGeom prst="rect">
          <a:avLst/>
        </a:prstGeom>
      </xdr:spPr>
    </xdr:pic>
    <xdr:clientData/>
  </xdr:twoCellAnchor>
  <xdr:twoCellAnchor editAs="oneCell">
    <xdr:from>
      <xdr:col>3</xdr:col>
      <xdr:colOff>1</xdr:colOff>
      <xdr:row>51</xdr:row>
      <xdr:rowOff>0</xdr:rowOff>
    </xdr:from>
    <xdr:to>
      <xdr:col>9</xdr:col>
      <xdr:colOff>838201</xdr:colOff>
      <xdr:row>64</xdr:row>
      <xdr:rowOff>142875</xdr:rowOff>
    </xdr:to>
    <xdr:graphicFrame macro="">
      <xdr:nvGraphicFramePr>
        <xdr:cNvPr id="67" name="Chart - Diet distribution" descr="Chart depicting the diet of Southern resident orcas. Chinook salmon make up 78% of their diet.">
          <a:extLst>
            <a:ext uri="{FF2B5EF4-FFF2-40B4-BE49-F238E27FC236}">
              <a16:creationId xmlns:a16="http://schemas.microsoft.com/office/drawing/2014/main" id="{3BC74603-5417-4659-BC67-880AADD34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11</xdr:col>
      <xdr:colOff>0</xdr:colOff>
      <xdr:row>51</xdr:row>
      <xdr:rowOff>3662</xdr:rowOff>
    </xdr:from>
    <xdr:to>
      <xdr:col>18</xdr:col>
      <xdr:colOff>19050</xdr:colOff>
      <xdr:row>65</xdr:row>
      <xdr:rowOff>19049</xdr:rowOff>
    </xdr:to>
    <xdr:graphicFrame macro="">
      <xdr:nvGraphicFramePr>
        <xdr:cNvPr id="68" name="Chart - Spawning chinook" descr="Chart depicting how many salmon are noted returning to reproduce at a given location.">
          <a:extLst>
            <a:ext uri="{FF2B5EF4-FFF2-40B4-BE49-F238E27FC236}">
              <a16:creationId xmlns:a16="http://schemas.microsoft.com/office/drawing/2014/main" id="{4766FCC2-F9EC-4DA6-84B2-6E5B2F45E3F3}"/>
            </a:ext>
            <a:ext uri="{147F2762-F138-4A5C-976F-8EAC2B608ADB}">
              <a16:predDERef xmlns:a16="http://schemas.microsoft.com/office/drawing/2014/main" pred="{3BC74603-5417-4659-BC67-880AADD34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123825</xdr:colOff>
      <xdr:row>68</xdr:row>
      <xdr:rowOff>38100</xdr:rowOff>
    </xdr:from>
    <xdr:to>
      <xdr:col>26</xdr:col>
      <xdr:colOff>57150</xdr:colOff>
      <xdr:row>79</xdr:row>
      <xdr:rowOff>95250</xdr:rowOff>
    </xdr:to>
    <xdr:graphicFrame macro="">
      <xdr:nvGraphicFramePr>
        <xdr:cNvPr id="77" name="Badge progress" descr="Pie chart illustrating badge progress.">
          <a:extLst>
            <a:ext uri="{FF2B5EF4-FFF2-40B4-BE49-F238E27FC236}">
              <a16:creationId xmlns:a16="http://schemas.microsoft.com/office/drawing/2014/main" id="{B6AEAC09-63BF-4F87-8F1B-1C975F47AB87}"/>
            </a:ext>
            <a:ext uri="{147F2762-F138-4A5C-976F-8EAC2B608ADB}">
              <a16:predDERef xmlns:a16="http://schemas.microsoft.com/office/drawing/2014/main" pred="{BDDA417E-7DFD-4423-896F-EFD63F24A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24923</xdr:colOff>
      <xdr:row>17</xdr:row>
      <xdr:rowOff>57152</xdr:rowOff>
    </xdr:from>
    <xdr:to>
      <xdr:col>24</xdr:col>
      <xdr:colOff>133683</xdr:colOff>
      <xdr:row>37</xdr:row>
      <xdr:rowOff>76198</xdr:rowOff>
    </xdr:to>
    <xdr:grpSp>
      <xdr:nvGrpSpPr>
        <xdr:cNvPr id="12" name="Food web arrows">
          <a:extLst>
            <a:ext uri="{FF2B5EF4-FFF2-40B4-BE49-F238E27FC236}">
              <a16:creationId xmlns:a16="http://schemas.microsoft.com/office/drawing/2014/main" id="{B0397FBA-9580-4960-BE16-67D16822050A}"/>
            </a:ext>
            <a:ext uri="{C183D7F6-B498-43B3-948B-1728B52AA6E4}">
              <adec:decorative xmlns:adec="http://schemas.microsoft.com/office/drawing/2017/decorative" val="1"/>
            </a:ext>
          </a:extLst>
        </xdr:cNvPr>
        <xdr:cNvGrpSpPr/>
      </xdr:nvGrpSpPr>
      <xdr:grpSpPr>
        <a:xfrm>
          <a:off x="1929923" y="4810127"/>
          <a:ext cx="8014510" cy="3590921"/>
          <a:chOff x="1929923" y="4810127"/>
          <a:chExt cx="8014510" cy="3590921"/>
        </a:xfrm>
      </xdr:grpSpPr>
      <xdr:sp macro="" textlink="">
        <xdr:nvSpPr>
          <xdr:cNvPr id="97" name="Arrow53_62">
            <a:extLst>
              <a:ext uri="{FF2B5EF4-FFF2-40B4-BE49-F238E27FC236}">
                <a16:creationId xmlns:a16="http://schemas.microsoft.com/office/drawing/2014/main" id="{60505500-283E-4DDF-A695-D18CA42CAEA1}"/>
              </a:ext>
              <a:ext uri="{147F2762-F138-4A5C-976F-8EAC2B608ADB}">
                <a16:predDERef xmlns:a16="http://schemas.microsoft.com/office/drawing/2014/main" pred="{2E0875E9-955B-4C22-AC38-010DCA14C345}"/>
              </a:ext>
              <a:ext uri="{C183D7F6-B498-43B3-948B-1728B52AA6E4}">
                <adec:decorative xmlns:adec="http://schemas.microsoft.com/office/drawing/2017/decorative" val="1"/>
              </a:ext>
            </a:extLst>
          </xdr:cNvPr>
          <xdr:cNvSpPr/>
        </xdr:nvSpPr>
        <xdr:spPr>
          <a:xfrm rot="5400000">
            <a:off x="9669419" y="7571942"/>
            <a:ext cx="638" cy="456364"/>
          </a:xfrm>
          <a:custGeom>
            <a:avLst/>
            <a:gdLst>
              <a:gd name="connsiteX0" fmla="*/ 0 w 219756"/>
              <a:gd name="connsiteY0" fmla="*/ 1780761 h 1780761"/>
              <a:gd name="connsiteX1" fmla="*/ 215348 w 219756"/>
              <a:gd name="connsiteY1" fmla="*/ 1366630 h 1780761"/>
              <a:gd name="connsiteX2" fmla="*/ 124239 w 219756"/>
              <a:gd name="connsiteY2" fmla="*/ 0 h 1780761"/>
              <a:gd name="connsiteX0" fmla="*/ 0 w 219756"/>
              <a:gd name="connsiteY0" fmla="*/ 1780761 h 1780761"/>
              <a:gd name="connsiteX1" fmla="*/ 215348 w 219756"/>
              <a:gd name="connsiteY1" fmla="*/ 1366630 h 1780761"/>
              <a:gd name="connsiteX2" fmla="*/ 124239 w 219756"/>
              <a:gd name="connsiteY2" fmla="*/ 0 h 1780761"/>
              <a:gd name="connsiteX0" fmla="*/ 0 w 219756"/>
              <a:gd name="connsiteY0" fmla="*/ 1780761 h 1780761"/>
              <a:gd name="connsiteX1" fmla="*/ 215348 w 219756"/>
              <a:gd name="connsiteY1" fmla="*/ 1242467 h 1780761"/>
              <a:gd name="connsiteX2" fmla="*/ 124239 w 219756"/>
              <a:gd name="connsiteY2" fmla="*/ 0 h 1780761"/>
              <a:gd name="connsiteX0" fmla="*/ 0 w 166157"/>
              <a:gd name="connsiteY0" fmla="*/ 1787296 h 1787296"/>
              <a:gd name="connsiteX1" fmla="*/ 161749 w 166157"/>
              <a:gd name="connsiteY1" fmla="*/ 1242467 h 1787296"/>
              <a:gd name="connsiteX2" fmla="*/ 70640 w 166157"/>
              <a:gd name="connsiteY2" fmla="*/ 0 h 1787296"/>
              <a:gd name="connsiteX0" fmla="*/ 0 w 166157"/>
              <a:gd name="connsiteY0" fmla="*/ 1787296 h 1787296"/>
              <a:gd name="connsiteX1" fmla="*/ 161749 w 166157"/>
              <a:gd name="connsiteY1" fmla="*/ 1242467 h 1787296"/>
              <a:gd name="connsiteX2" fmla="*/ 70640 w 166157"/>
              <a:gd name="connsiteY2" fmla="*/ 0 h 1787296"/>
              <a:gd name="connsiteX0" fmla="*/ 0 w 101838"/>
              <a:gd name="connsiteY0" fmla="*/ 1754621 h 1754621"/>
              <a:gd name="connsiteX1" fmla="*/ 97430 w 101838"/>
              <a:gd name="connsiteY1" fmla="*/ 1242467 h 1754621"/>
              <a:gd name="connsiteX2" fmla="*/ 6321 w 101838"/>
              <a:gd name="connsiteY2" fmla="*/ 0 h 1754621"/>
              <a:gd name="connsiteX0" fmla="*/ 0 w 133997"/>
              <a:gd name="connsiteY0" fmla="*/ 1774226 h 1774226"/>
              <a:gd name="connsiteX1" fmla="*/ 129589 w 133997"/>
              <a:gd name="connsiteY1" fmla="*/ 1242467 h 1774226"/>
              <a:gd name="connsiteX2" fmla="*/ 38480 w 133997"/>
              <a:gd name="connsiteY2" fmla="*/ 0 h 1774226"/>
              <a:gd name="connsiteX0" fmla="*/ 0 w 133997"/>
              <a:gd name="connsiteY0" fmla="*/ 1774226 h 1774226"/>
              <a:gd name="connsiteX1" fmla="*/ 129589 w 133997"/>
              <a:gd name="connsiteY1" fmla="*/ 1242467 h 1774226"/>
              <a:gd name="connsiteX2" fmla="*/ 38480 w 133997"/>
              <a:gd name="connsiteY2" fmla="*/ 0 h 1774226"/>
              <a:gd name="connsiteX0" fmla="*/ 0 w 133997"/>
              <a:gd name="connsiteY0" fmla="*/ 1774226 h 1774226"/>
              <a:gd name="connsiteX1" fmla="*/ 129589 w 133997"/>
              <a:gd name="connsiteY1" fmla="*/ 1242467 h 1774226"/>
              <a:gd name="connsiteX2" fmla="*/ 38480 w 133997"/>
              <a:gd name="connsiteY2" fmla="*/ 0 h 1774226"/>
              <a:gd name="connsiteX0" fmla="*/ 0 w 133997"/>
              <a:gd name="connsiteY0" fmla="*/ 1774226 h 1774226"/>
              <a:gd name="connsiteX1" fmla="*/ 129589 w 133997"/>
              <a:gd name="connsiteY1" fmla="*/ 1242467 h 1774226"/>
              <a:gd name="connsiteX2" fmla="*/ 38480 w 133997"/>
              <a:gd name="connsiteY2" fmla="*/ 0 h 1774226"/>
              <a:gd name="connsiteX0" fmla="*/ 0 w 84465"/>
              <a:gd name="connsiteY0" fmla="*/ 1774226 h 1774226"/>
              <a:gd name="connsiteX1" fmla="*/ 70793 w 84465"/>
              <a:gd name="connsiteY1" fmla="*/ 1224632 h 1774226"/>
              <a:gd name="connsiteX2" fmla="*/ 38480 w 84465"/>
              <a:gd name="connsiteY2" fmla="*/ 0 h 1774226"/>
              <a:gd name="connsiteX0" fmla="*/ 0 w 62657"/>
              <a:gd name="connsiteY0" fmla="*/ 1756391 h 1756391"/>
              <a:gd name="connsiteX1" fmla="*/ 56094 w 62657"/>
              <a:gd name="connsiteY1" fmla="*/ 1224632 h 1756391"/>
              <a:gd name="connsiteX2" fmla="*/ 23781 w 62657"/>
              <a:gd name="connsiteY2" fmla="*/ 0 h 1756391"/>
              <a:gd name="connsiteX0" fmla="*/ 0 w 62655"/>
              <a:gd name="connsiteY0" fmla="*/ 1756391 h 1756391"/>
              <a:gd name="connsiteX1" fmla="*/ 56094 w 62655"/>
              <a:gd name="connsiteY1" fmla="*/ 1224632 h 1756391"/>
              <a:gd name="connsiteX2" fmla="*/ 23781 w 62655"/>
              <a:gd name="connsiteY2" fmla="*/ 0 h 1756391"/>
              <a:gd name="connsiteX0" fmla="*/ 42364 w 58257"/>
              <a:gd name="connsiteY0" fmla="*/ 1787603 h 1787603"/>
              <a:gd name="connsiteX1" fmla="*/ 32314 w 58257"/>
              <a:gd name="connsiteY1" fmla="*/ 1224632 h 1787603"/>
              <a:gd name="connsiteX2" fmla="*/ 1 w 58257"/>
              <a:gd name="connsiteY2" fmla="*/ 0 h 1787603"/>
              <a:gd name="connsiteX0" fmla="*/ 42362 w 42363"/>
              <a:gd name="connsiteY0" fmla="*/ 1787603 h 1787603"/>
              <a:gd name="connsiteX1" fmla="*/ 32312 w 42363"/>
              <a:gd name="connsiteY1" fmla="*/ 1224632 h 1787603"/>
              <a:gd name="connsiteX2" fmla="*/ -1 w 42363"/>
              <a:gd name="connsiteY2" fmla="*/ 0 h 1787603"/>
              <a:gd name="connsiteX0" fmla="*/ 10580 w 34487"/>
              <a:gd name="connsiteY0" fmla="*/ 1783145 h 1783145"/>
              <a:gd name="connsiteX1" fmla="*/ 530 w 34487"/>
              <a:gd name="connsiteY1" fmla="*/ 1220174 h 1783145"/>
              <a:gd name="connsiteX2" fmla="*/ 12314 w 34487"/>
              <a:gd name="connsiteY2" fmla="*/ 0 h 1783145"/>
              <a:gd name="connsiteX0" fmla="*/ 10580 w 12314"/>
              <a:gd name="connsiteY0" fmla="*/ 1783145 h 1783145"/>
              <a:gd name="connsiteX1" fmla="*/ 530 w 12314"/>
              <a:gd name="connsiteY1" fmla="*/ 1220174 h 1783145"/>
              <a:gd name="connsiteX2" fmla="*/ 12314 w 12314"/>
              <a:gd name="connsiteY2" fmla="*/ 0 h 1783145"/>
              <a:gd name="connsiteX0" fmla="*/ 1 w 1735"/>
              <a:gd name="connsiteY0" fmla="*/ 1783145 h 1783145"/>
              <a:gd name="connsiteX1" fmla="*/ 1735 w 1735"/>
              <a:gd name="connsiteY1" fmla="*/ 0 h 1783145"/>
            </a:gdLst>
            <a:ahLst/>
            <a:cxnLst>
              <a:cxn ang="0">
                <a:pos x="connsiteX0" y="connsiteY0"/>
              </a:cxn>
              <a:cxn ang="0">
                <a:pos x="connsiteX1" y="connsiteY1"/>
              </a:cxn>
            </a:cxnLst>
            <a:rect l="l" t="t" r="r" b="b"/>
            <a:pathLst>
              <a:path w="1735" h="1783145">
                <a:moveTo>
                  <a:pt x="1" y="1783145"/>
                </a:moveTo>
                <a:cubicBezTo>
                  <a:pt x="362" y="1411657"/>
                  <a:pt x="1374" y="371489"/>
                  <a:pt x="1735" y="0"/>
                </a:cubicBezTo>
              </a:path>
            </a:pathLst>
          </a:custGeom>
          <a:noFill/>
          <a:ln w="25400">
            <a:solidFill>
              <a:srgbClr val="009999"/>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Arrow52_62">
            <a:extLst>
              <a:ext uri="{FF2B5EF4-FFF2-40B4-BE49-F238E27FC236}">
                <a16:creationId xmlns:a16="http://schemas.microsoft.com/office/drawing/2014/main" id="{0791943F-98F0-434D-AF1C-C6D32B91ED77}"/>
              </a:ext>
              <a:ext uri="{147F2762-F138-4A5C-976F-8EAC2B608ADB}">
                <a16:predDERef xmlns:a16="http://schemas.microsoft.com/office/drawing/2014/main" pred="{36F9BDB7-094B-470A-B3AB-7723A5E1D0C7}"/>
              </a:ext>
              <a:ext uri="{C183D7F6-B498-43B3-948B-1728B52AA6E4}">
                <adec:decorative xmlns:adec="http://schemas.microsoft.com/office/drawing/2017/decorative" val="1"/>
              </a:ext>
            </a:extLst>
          </xdr:cNvPr>
          <xdr:cNvSpPr/>
        </xdr:nvSpPr>
        <xdr:spPr>
          <a:xfrm rot="16200000" flipV="1">
            <a:off x="9386018" y="6575935"/>
            <a:ext cx="304442" cy="332541"/>
          </a:xfrm>
          <a:custGeom>
            <a:avLst/>
            <a:gdLst>
              <a:gd name="connsiteX0" fmla="*/ 1209261 w 1209261"/>
              <a:gd name="connsiteY0" fmla="*/ 472109 h 472109"/>
              <a:gd name="connsiteX1" fmla="*/ 331304 w 1209261"/>
              <a:gd name="connsiteY1" fmla="*/ 339587 h 472109"/>
              <a:gd name="connsiteX2" fmla="*/ 0 w 1209261"/>
              <a:gd name="connsiteY2" fmla="*/ 0 h 472109"/>
              <a:gd name="connsiteX0" fmla="*/ 1209261 w 1209261"/>
              <a:gd name="connsiteY0" fmla="*/ 472109 h 472109"/>
              <a:gd name="connsiteX1" fmla="*/ 0 w 1209261"/>
              <a:gd name="connsiteY1" fmla="*/ 0 h 472109"/>
              <a:gd name="connsiteX0" fmla="*/ 999145 w 999145"/>
              <a:gd name="connsiteY0" fmla="*/ 481048 h 481048"/>
              <a:gd name="connsiteX1" fmla="*/ 0 w 999145"/>
              <a:gd name="connsiteY1" fmla="*/ 0 h 481048"/>
              <a:gd name="connsiteX0" fmla="*/ 701480 w 701480"/>
              <a:gd name="connsiteY0" fmla="*/ 476579 h 476579"/>
              <a:gd name="connsiteX1" fmla="*/ 0 w 701480"/>
              <a:gd name="connsiteY1" fmla="*/ 0 h 476579"/>
              <a:gd name="connsiteX0" fmla="*/ 0 w 7977"/>
              <a:gd name="connsiteY0" fmla="*/ 256752 h 256752"/>
              <a:gd name="connsiteX1" fmla="*/ 7977 w 7977"/>
              <a:gd name="connsiteY1" fmla="*/ 0 h 256752"/>
              <a:gd name="connsiteX0" fmla="*/ 10062 w 10062"/>
              <a:gd name="connsiteY0" fmla="*/ 9358 h 9358"/>
              <a:gd name="connsiteX1" fmla="*/ 0 w 10062"/>
              <a:gd name="connsiteY1" fmla="*/ 0 h 9358"/>
              <a:gd name="connsiteX0" fmla="*/ 0 w 16585"/>
              <a:gd name="connsiteY0" fmla="*/ 10457 h 10457"/>
              <a:gd name="connsiteX1" fmla="*/ 16585 w 16585"/>
              <a:gd name="connsiteY1" fmla="*/ 0 h 10457"/>
              <a:gd name="connsiteX0" fmla="*/ 7955 w 7955"/>
              <a:gd name="connsiteY0" fmla="*/ 10248 h 10248"/>
              <a:gd name="connsiteX1" fmla="*/ 0 w 7955"/>
              <a:gd name="connsiteY1" fmla="*/ 0 h 10248"/>
              <a:gd name="connsiteX0" fmla="*/ 427720 w 427720"/>
              <a:gd name="connsiteY0" fmla="*/ 10000 h 10000"/>
              <a:gd name="connsiteX1" fmla="*/ 0 w 427720"/>
              <a:gd name="connsiteY1" fmla="*/ 0 h 10000"/>
              <a:gd name="connsiteX0" fmla="*/ 427720 w 427720"/>
              <a:gd name="connsiteY0" fmla="*/ 10000 h 10000"/>
              <a:gd name="connsiteX1" fmla="*/ 0 w 427720"/>
              <a:gd name="connsiteY1" fmla="*/ 0 h 10000"/>
              <a:gd name="connsiteX0" fmla="*/ 427720 w 427720"/>
              <a:gd name="connsiteY0" fmla="*/ 10000 h 10000"/>
              <a:gd name="connsiteX1" fmla="*/ 0 w 427720"/>
              <a:gd name="connsiteY1" fmla="*/ 0 h 10000"/>
            </a:gdLst>
            <a:ahLst/>
            <a:cxnLst>
              <a:cxn ang="0">
                <a:pos x="connsiteX0" y="connsiteY0"/>
              </a:cxn>
              <a:cxn ang="0">
                <a:pos x="connsiteX1" y="connsiteY1"/>
              </a:cxn>
            </a:cxnLst>
            <a:rect l="l" t="t" r="r" b="b"/>
            <a:pathLst>
              <a:path w="427720" h="10000">
                <a:moveTo>
                  <a:pt x="427720" y="10000"/>
                </a:moveTo>
                <a:cubicBezTo>
                  <a:pt x="410462" y="6221"/>
                  <a:pt x="384850" y="877"/>
                  <a:pt x="0" y="0"/>
                </a:cubicBezTo>
              </a:path>
            </a:pathLst>
          </a:custGeom>
          <a:noFill/>
          <a:ln w="25400">
            <a:solidFill>
              <a:srgbClr val="009999"/>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Arrow51_62">
            <a:extLst>
              <a:ext uri="{FF2B5EF4-FFF2-40B4-BE49-F238E27FC236}">
                <a16:creationId xmlns:a16="http://schemas.microsoft.com/office/drawing/2014/main" id="{41FC84BE-6904-42CA-B174-D9D7776F453F}"/>
              </a:ext>
              <a:ext uri="{147F2762-F138-4A5C-976F-8EAC2B608ADB}">
                <a16:predDERef xmlns:a16="http://schemas.microsoft.com/office/drawing/2014/main" pred="{CF3EEE6B-AF49-4FA6-8203-856E554F0D92}"/>
              </a:ext>
              <a:ext uri="{C183D7F6-B498-43B3-948B-1728B52AA6E4}">
                <adec:decorative xmlns:adec="http://schemas.microsoft.com/office/drawing/2017/decorative" val="1"/>
              </a:ext>
            </a:extLst>
          </xdr:cNvPr>
          <xdr:cNvSpPr/>
        </xdr:nvSpPr>
        <xdr:spPr>
          <a:xfrm rot="16200000" flipV="1">
            <a:off x="8390033" y="6257435"/>
            <a:ext cx="2461081" cy="647719"/>
          </a:xfrm>
          <a:custGeom>
            <a:avLst/>
            <a:gdLst>
              <a:gd name="connsiteX0" fmla="*/ 2990022 w 2990022"/>
              <a:gd name="connsiteY0" fmla="*/ 455543 h 455543"/>
              <a:gd name="connsiteX1" fmla="*/ 2915478 w 2990022"/>
              <a:gd name="connsiteY1" fmla="*/ 314739 h 455543"/>
              <a:gd name="connsiteX2" fmla="*/ 2633870 w 2990022"/>
              <a:gd name="connsiteY2" fmla="*/ 248478 h 455543"/>
              <a:gd name="connsiteX3" fmla="*/ 1292087 w 2990022"/>
              <a:gd name="connsiteY3" fmla="*/ 182217 h 455543"/>
              <a:gd name="connsiteX4" fmla="*/ 231913 w 2990022"/>
              <a:gd name="connsiteY4" fmla="*/ 115956 h 455543"/>
              <a:gd name="connsiteX5" fmla="*/ 0 w 2990022"/>
              <a:gd name="connsiteY5" fmla="*/ 0 h 455543"/>
              <a:gd name="connsiteX0" fmla="*/ 2990022 w 2990022"/>
              <a:gd name="connsiteY0" fmla="*/ 455543 h 455543"/>
              <a:gd name="connsiteX1" fmla="*/ 2915478 w 2990022"/>
              <a:gd name="connsiteY1" fmla="*/ 314739 h 455543"/>
              <a:gd name="connsiteX2" fmla="*/ 2633870 w 2990022"/>
              <a:gd name="connsiteY2" fmla="*/ 248478 h 455543"/>
              <a:gd name="connsiteX3" fmla="*/ 231913 w 2990022"/>
              <a:gd name="connsiteY3" fmla="*/ 115956 h 455543"/>
              <a:gd name="connsiteX4" fmla="*/ 0 w 2990022"/>
              <a:gd name="connsiteY4" fmla="*/ 0 h 455543"/>
              <a:gd name="connsiteX0" fmla="*/ 2990022 w 2990022"/>
              <a:gd name="connsiteY0" fmla="*/ 455543 h 455543"/>
              <a:gd name="connsiteX1" fmla="*/ 2633870 w 2990022"/>
              <a:gd name="connsiteY1" fmla="*/ 248478 h 455543"/>
              <a:gd name="connsiteX2" fmla="*/ 231913 w 2990022"/>
              <a:gd name="connsiteY2" fmla="*/ 115956 h 455543"/>
              <a:gd name="connsiteX3" fmla="*/ 0 w 2990022"/>
              <a:gd name="connsiteY3" fmla="*/ 0 h 455543"/>
              <a:gd name="connsiteX0" fmla="*/ 2829303 w 2829303"/>
              <a:gd name="connsiteY0" fmla="*/ 460017 h 460017"/>
              <a:gd name="connsiteX1" fmla="*/ 2473151 w 2829303"/>
              <a:gd name="connsiteY1" fmla="*/ 252952 h 460017"/>
              <a:gd name="connsiteX2" fmla="*/ 71194 w 2829303"/>
              <a:gd name="connsiteY2" fmla="*/ 120430 h 460017"/>
              <a:gd name="connsiteX3" fmla="*/ 190217 w 2829303"/>
              <a:gd name="connsiteY3" fmla="*/ 0 h 460017"/>
              <a:gd name="connsiteX0" fmla="*/ 2639086 w 2639086"/>
              <a:gd name="connsiteY0" fmla="*/ 460017 h 460017"/>
              <a:gd name="connsiteX1" fmla="*/ 2282934 w 2639086"/>
              <a:gd name="connsiteY1" fmla="*/ 252952 h 460017"/>
              <a:gd name="connsiteX2" fmla="*/ 328420 w 2639086"/>
              <a:gd name="connsiteY2" fmla="*/ 151751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636588 w 2639086"/>
              <a:gd name="connsiteY1" fmla="*/ 208924 h 460017"/>
              <a:gd name="connsiteX2" fmla="*/ 328420 w 2639086"/>
              <a:gd name="connsiteY2" fmla="*/ 205444 h 460017"/>
              <a:gd name="connsiteX3" fmla="*/ 0 w 2639086"/>
              <a:gd name="connsiteY3" fmla="*/ 0 h 460017"/>
              <a:gd name="connsiteX0" fmla="*/ 2639086 w 2639086"/>
              <a:gd name="connsiteY0" fmla="*/ 460017 h 460017"/>
              <a:gd name="connsiteX1" fmla="*/ 2636588 w 2639086"/>
              <a:gd name="connsiteY1" fmla="*/ 208924 h 460017"/>
              <a:gd name="connsiteX2" fmla="*/ 328420 w 2639086"/>
              <a:gd name="connsiteY2" fmla="*/ 205444 h 460017"/>
              <a:gd name="connsiteX3" fmla="*/ 0 w 2639086"/>
              <a:gd name="connsiteY3" fmla="*/ 0 h 460017"/>
              <a:gd name="connsiteX0" fmla="*/ 2639086 w 2639086"/>
              <a:gd name="connsiteY0" fmla="*/ 460017 h 460017"/>
              <a:gd name="connsiteX1" fmla="*/ 2636588 w 2639086"/>
              <a:gd name="connsiteY1" fmla="*/ 208924 h 460017"/>
              <a:gd name="connsiteX2" fmla="*/ 274837 w 2639086"/>
              <a:gd name="connsiteY2" fmla="*/ 210948 h 460017"/>
              <a:gd name="connsiteX3" fmla="*/ 0 w 2639086"/>
              <a:gd name="connsiteY3" fmla="*/ 0 h 460017"/>
              <a:gd name="connsiteX0" fmla="*/ 2364249 w 2364249"/>
              <a:gd name="connsiteY0" fmla="*/ 251093 h 251093"/>
              <a:gd name="connsiteX1" fmla="*/ 2361751 w 2364249"/>
              <a:gd name="connsiteY1" fmla="*/ 0 h 251093"/>
              <a:gd name="connsiteX2" fmla="*/ 0 w 2364249"/>
              <a:gd name="connsiteY2" fmla="*/ 2024 h 251093"/>
              <a:gd name="connsiteX0" fmla="*/ 2889372 w 2889372"/>
              <a:gd name="connsiteY0" fmla="*/ 251093 h 251093"/>
              <a:gd name="connsiteX1" fmla="*/ 2886874 w 2889372"/>
              <a:gd name="connsiteY1" fmla="*/ 0 h 251093"/>
              <a:gd name="connsiteX2" fmla="*/ 0 w 2889372"/>
              <a:gd name="connsiteY2" fmla="*/ 7528 h 251093"/>
              <a:gd name="connsiteX0" fmla="*/ 2889372 w 2889372"/>
              <a:gd name="connsiteY0" fmla="*/ 243565 h 243565"/>
              <a:gd name="connsiteX1" fmla="*/ 2881515 w 2889372"/>
              <a:gd name="connsiteY1" fmla="*/ 8982 h 243565"/>
              <a:gd name="connsiteX2" fmla="*/ 0 w 2889372"/>
              <a:gd name="connsiteY2" fmla="*/ 0 h 243565"/>
              <a:gd name="connsiteX0" fmla="*/ 2889372 w 2889372"/>
              <a:gd name="connsiteY0" fmla="*/ 243565 h 243565"/>
              <a:gd name="connsiteX1" fmla="*/ 2886873 w 2889372"/>
              <a:gd name="connsiteY1" fmla="*/ 14484 h 243565"/>
              <a:gd name="connsiteX2" fmla="*/ 0 w 2889372"/>
              <a:gd name="connsiteY2" fmla="*/ 0 h 243565"/>
              <a:gd name="connsiteX0" fmla="*/ 2889372 w 2889372"/>
              <a:gd name="connsiteY0" fmla="*/ 295121 h 295121"/>
              <a:gd name="connsiteX1" fmla="*/ 2870798 w 2889372"/>
              <a:gd name="connsiteY1" fmla="*/ 0 h 295121"/>
              <a:gd name="connsiteX2" fmla="*/ 0 w 2889372"/>
              <a:gd name="connsiteY2" fmla="*/ 51556 h 295121"/>
              <a:gd name="connsiteX0" fmla="*/ 2889372 w 3300782"/>
              <a:gd name="connsiteY0" fmla="*/ 296039 h 296039"/>
              <a:gd name="connsiteX1" fmla="*/ 2870798 w 3300782"/>
              <a:gd name="connsiteY1" fmla="*/ 918 h 296039"/>
              <a:gd name="connsiteX2" fmla="*/ 0 w 3300782"/>
              <a:gd name="connsiteY2" fmla="*/ 52474 h 296039"/>
              <a:gd name="connsiteX0" fmla="*/ 2889372 w 2929647"/>
              <a:gd name="connsiteY0" fmla="*/ 340605 h 340605"/>
              <a:gd name="connsiteX1" fmla="*/ 2870798 w 2929647"/>
              <a:gd name="connsiteY1" fmla="*/ 45484 h 340605"/>
              <a:gd name="connsiteX2" fmla="*/ 0 w 2929647"/>
              <a:gd name="connsiteY2" fmla="*/ 97040 h 340605"/>
              <a:gd name="connsiteX0" fmla="*/ 2889372 w 2909388"/>
              <a:gd name="connsiteY0" fmla="*/ 298660 h 298660"/>
              <a:gd name="connsiteX1" fmla="*/ 2838648 w 2909388"/>
              <a:gd name="connsiteY1" fmla="*/ 58573 h 298660"/>
              <a:gd name="connsiteX2" fmla="*/ 0 w 2909388"/>
              <a:gd name="connsiteY2" fmla="*/ 55095 h 298660"/>
              <a:gd name="connsiteX0" fmla="*/ 2889372 w 2889829"/>
              <a:gd name="connsiteY0" fmla="*/ 288956 h 288956"/>
              <a:gd name="connsiteX1" fmla="*/ 2838648 w 2889829"/>
              <a:gd name="connsiteY1" fmla="*/ 48869 h 288956"/>
              <a:gd name="connsiteX2" fmla="*/ 0 w 2889829"/>
              <a:gd name="connsiteY2" fmla="*/ 45391 h 288956"/>
              <a:gd name="connsiteX0" fmla="*/ 2889372 w 2889372"/>
              <a:gd name="connsiteY0" fmla="*/ 288956 h 288956"/>
              <a:gd name="connsiteX1" fmla="*/ 2811855 w 2889372"/>
              <a:gd name="connsiteY1" fmla="*/ 48869 h 288956"/>
              <a:gd name="connsiteX2" fmla="*/ 0 w 2889372"/>
              <a:gd name="connsiteY2" fmla="*/ 45391 h 288956"/>
              <a:gd name="connsiteX0" fmla="*/ 2889372 w 2889372"/>
              <a:gd name="connsiteY0" fmla="*/ 260923 h 260923"/>
              <a:gd name="connsiteX1" fmla="*/ 2806497 w 2889372"/>
              <a:gd name="connsiteY1" fmla="*/ 70366 h 260923"/>
              <a:gd name="connsiteX2" fmla="*/ 0 w 2889372"/>
              <a:gd name="connsiteY2" fmla="*/ 17358 h 260923"/>
              <a:gd name="connsiteX0" fmla="*/ 2889372 w 2890076"/>
              <a:gd name="connsiteY0" fmla="*/ 257499 h 257499"/>
              <a:gd name="connsiteX1" fmla="*/ 2806497 w 2890076"/>
              <a:gd name="connsiteY1" fmla="*/ 66942 h 257499"/>
              <a:gd name="connsiteX2" fmla="*/ 0 w 2890076"/>
              <a:gd name="connsiteY2" fmla="*/ 13934 h 257499"/>
              <a:gd name="connsiteX0" fmla="*/ 2889372 w 2889372"/>
              <a:gd name="connsiteY0" fmla="*/ 261951 h 261951"/>
              <a:gd name="connsiteX1" fmla="*/ 2758272 w 2889372"/>
              <a:gd name="connsiteY1" fmla="*/ 60387 h 261951"/>
              <a:gd name="connsiteX2" fmla="*/ 0 w 2889372"/>
              <a:gd name="connsiteY2" fmla="*/ 18386 h 261951"/>
              <a:gd name="connsiteX0" fmla="*/ 2889372 w 2889372"/>
              <a:gd name="connsiteY0" fmla="*/ 259604 h 259604"/>
              <a:gd name="connsiteX1" fmla="*/ 2710047 w 2889372"/>
              <a:gd name="connsiteY1" fmla="*/ 63542 h 259604"/>
              <a:gd name="connsiteX2" fmla="*/ 0 w 2889372"/>
              <a:gd name="connsiteY2" fmla="*/ 16039 h 259604"/>
              <a:gd name="connsiteX0" fmla="*/ 2889372 w 2889372"/>
              <a:gd name="connsiteY0" fmla="*/ 259604 h 259604"/>
              <a:gd name="connsiteX1" fmla="*/ 2710047 w 2889372"/>
              <a:gd name="connsiteY1" fmla="*/ 63542 h 259604"/>
              <a:gd name="connsiteX2" fmla="*/ 0 w 2889372"/>
              <a:gd name="connsiteY2" fmla="*/ 16039 h 259604"/>
              <a:gd name="connsiteX0" fmla="*/ 2889372 w 2889372"/>
              <a:gd name="connsiteY0" fmla="*/ 257499 h 257499"/>
              <a:gd name="connsiteX1" fmla="*/ 2693972 w 2889372"/>
              <a:gd name="connsiteY1" fmla="*/ 66941 h 257499"/>
              <a:gd name="connsiteX2" fmla="*/ 0 w 2889372"/>
              <a:gd name="connsiteY2" fmla="*/ 13934 h 257499"/>
              <a:gd name="connsiteX0" fmla="*/ 2889372 w 2889372"/>
              <a:gd name="connsiteY0" fmla="*/ 260922 h 260922"/>
              <a:gd name="connsiteX1" fmla="*/ 2693972 w 2889372"/>
              <a:gd name="connsiteY1" fmla="*/ 70364 h 260922"/>
              <a:gd name="connsiteX2" fmla="*/ 0 w 2889372"/>
              <a:gd name="connsiteY2" fmla="*/ 17357 h 260922"/>
              <a:gd name="connsiteX0" fmla="*/ 2889372 w 2889372"/>
              <a:gd name="connsiteY0" fmla="*/ 250179 h 250179"/>
              <a:gd name="connsiteX1" fmla="*/ 2693972 w 2889372"/>
              <a:gd name="connsiteY1" fmla="*/ 59621 h 250179"/>
              <a:gd name="connsiteX2" fmla="*/ 0 w 2889372"/>
              <a:gd name="connsiteY2" fmla="*/ 6614 h 250179"/>
              <a:gd name="connsiteX0" fmla="*/ 2889372 w 2889372"/>
              <a:gd name="connsiteY0" fmla="*/ 250179 h 250179"/>
              <a:gd name="connsiteX1" fmla="*/ 2693972 w 2889372"/>
              <a:gd name="connsiteY1" fmla="*/ 59621 h 250179"/>
              <a:gd name="connsiteX2" fmla="*/ 0 w 2889372"/>
              <a:gd name="connsiteY2" fmla="*/ 6614 h 250179"/>
              <a:gd name="connsiteX0" fmla="*/ 2894731 w 2973800"/>
              <a:gd name="connsiteY0" fmla="*/ 322684 h 322684"/>
              <a:gd name="connsiteX1" fmla="*/ 2699331 w 2973800"/>
              <a:gd name="connsiteY1" fmla="*/ 132126 h 322684"/>
              <a:gd name="connsiteX2" fmla="*/ 0 w 2973800"/>
              <a:gd name="connsiteY2" fmla="*/ 2072 h 322684"/>
              <a:gd name="connsiteX0" fmla="*/ 2894731 w 2946944"/>
              <a:gd name="connsiteY0" fmla="*/ 320612 h 320612"/>
              <a:gd name="connsiteX1" fmla="*/ 2699331 w 2946944"/>
              <a:gd name="connsiteY1" fmla="*/ 130054 h 320612"/>
              <a:gd name="connsiteX2" fmla="*/ 400982 w 2946944"/>
              <a:gd name="connsiteY2" fmla="*/ 92415 h 320612"/>
              <a:gd name="connsiteX3" fmla="*/ 0 w 2946944"/>
              <a:gd name="connsiteY3" fmla="*/ 0 h 320612"/>
              <a:gd name="connsiteX0" fmla="*/ 2894731 w 2894731"/>
              <a:gd name="connsiteY0" fmla="*/ 320612 h 320612"/>
              <a:gd name="connsiteX1" fmla="*/ 2522505 w 2894731"/>
              <a:gd name="connsiteY1" fmla="*/ 113544 h 320612"/>
              <a:gd name="connsiteX2" fmla="*/ 400982 w 2894731"/>
              <a:gd name="connsiteY2" fmla="*/ 92415 h 320612"/>
              <a:gd name="connsiteX3" fmla="*/ 0 w 2894731"/>
              <a:gd name="connsiteY3" fmla="*/ 0 h 320612"/>
              <a:gd name="connsiteX0" fmla="*/ 2897079 w 2897079"/>
              <a:gd name="connsiteY0" fmla="*/ 320612 h 320612"/>
              <a:gd name="connsiteX1" fmla="*/ 2524853 w 2897079"/>
              <a:gd name="connsiteY1" fmla="*/ 113544 h 320612"/>
              <a:gd name="connsiteX2" fmla="*/ 403330 w 2897079"/>
              <a:gd name="connsiteY2" fmla="*/ 92415 h 320612"/>
              <a:gd name="connsiteX3" fmla="*/ 2348 w 2897079"/>
              <a:gd name="connsiteY3" fmla="*/ 0 h 320612"/>
              <a:gd name="connsiteX0" fmla="*/ 2888619 w 2888619"/>
              <a:gd name="connsiteY0" fmla="*/ 351325 h 351325"/>
              <a:gd name="connsiteX1" fmla="*/ 2516393 w 2888619"/>
              <a:gd name="connsiteY1" fmla="*/ 144257 h 351325"/>
              <a:gd name="connsiteX2" fmla="*/ 394870 w 2888619"/>
              <a:gd name="connsiteY2" fmla="*/ 123128 h 351325"/>
              <a:gd name="connsiteX3" fmla="*/ 3320 w 2888619"/>
              <a:gd name="connsiteY3" fmla="*/ 0 h 351325"/>
              <a:gd name="connsiteX0" fmla="*/ 2888619 w 2888619"/>
              <a:gd name="connsiteY0" fmla="*/ 351325 h 351325"/>
              <a:gd name="connsiteX1" fmla="*/ 2516393 w 2888619"/>
              <a:gd name="connsiteY1" fmla="*/ 144257 h 351325"/>
              <a:gd name="connsiteX2" fmla="*/ 394870 w 2888619"/>
              <a:gd name="connsiteY2" fmla="*/ 123128 h 351325"/>
              <a:gd name="connsiteX3" fmla="*/ 3320 w 2888619"/>
              <a:gd name="connsiteY3" fmla="*/ 0 h 351325"/>
              <a:gd name="connsiteX0" fmla="*/ 2885299 w 2885299"/>
              <a:gd name="connsiteY0" fmla="*/ 351325 h 351325"/>
              <a:gd name="connsiteX1" fmla="*/ 2513073 w 2885299"/>
              <a:gd name="connsiteY1" fmla="*/ 144257 h 351325"/>
              <a:gd name="connsiteX2" fmla="*/ 391550 w 2885299"/>
              <a:gd name="connsiteY2" fmla="*/ 123128 h 351325"/>
              <a:gd name="connsiteX3" fmla="*/ 0 w 2885299"/>
              <a:gd name="connsiteY3" fmla="*/ 0 h 351325"/>
              <a:gd name="connsiteX0" fmla="*/ 2885299 w 2885299"/>
              <a:gd name="connsiteY0" fmla="*/ 368875 h 368875"/>
              <a:gd name="connsiteX1" fmla="*/ 2513073 w 2885299"/>
              <a:gd name="connsiteY1" fmla="*/ 161807 h 368875"/>
              <a:gd name="connsiteX2" fmla="*/ 391550 w 2885299"/>
              <a:gd name="connsiteY2" fmla="*/ 140678 h 368875"/>
              <a:gd name="connsiteX3" fmla="*/ 0 w 2885299"/>
              <a:gd name="connsiteY3" fmla="*/ 0 h 368875"/>
              <a:gd name="connsiteX0" fmla="*/ 2917998 w 2917998"/>
              <a:gd name="connsiteY0" fmla="*/ 449047 h 449047"/>
              <a:gd name="connsiteX1" fmla="*/ 2545772 w 2917998"/>
              <a:gd name="connsiteY1" fmla="*/ 241979 h 449047"/>
              <a:gd name="connsiteX2" fmla="*/ 424249 w 2917998"/>
              <a:gd name="connsiteY2" fmla="*/ 220850 h 449047"/>
              <a:gd name="connsiteX3" fmla="*/ 0 w 2917998"/>
              <a:gd name="connsiteY3" fmla="*/ 0 h 449047"/>
              <a:gd name="connsiteX0" fmla="*/ 2917998 w 2917998"/>
              <a:gd name="connsiteY0" fmla="*/ 449047 h 449047"/>
              <a:gd name="connsiteX1" fmla="*/ 2545772 w 2917998"/>
              <a:gd name="connsiteY1" fmla="*/ 241979 h 449047"/>
              <a:gd name="connsiteX2" fmla="*/ 424249 w 2917998"/>
              <a:gd name="connsiteY2" fmla="*/ 220850 h 449047"/>
              <a:gd name="connsiteX3" fmla="*/ 0 w 2917998"/>
              <a:gd name="connsiteY3" fmla="*/ 0 h 449047"/>
              <a:gd name="connsiteX0" fmla="*/ 2917998 w 2917998"/>
              <a:gd name="connsiteY0" fmla="*/ 449047 h 449047"/>
              <a:gd name="connsiteX1" fmla="*/ 2529740 w 2917998"/>
              <a:gd name="connsiteY1" fmla="*/ 179208 h 449047"/>
              <a:gd name="connsiteX2" fmla="*/ 424249 w 2917998"/>
              <a:gd name="connsiteY2" fmla="*/ 220850 h 449047"/>
              <a:gd name="connsiteX3" fmla="*/ 0 w 2917998"/>
              <a:gd name="connsiteY3" fmla="*/ 0 h 449047"/>
              <a:gd name="connsiteX0" fmla="*/ 2917998 w 2917998"/>
              <a:gd name="connsiteY0" fmla="*/ 449047 h 449047"/>
              <a:gd name="connsiteX1" fmla="*/ 2529740 w 2917998"/>
              <a:gd name="connsiteY1" fmla="*/ 179208 h 449047"/>
              <a:gd name="connsiteX2" fmla="*/ 456314 w 2917998"/>
              <a:gd name="connsiteY2" fmla="*/ 162908 h 449047"/>
              <a:gd name="connsiteX3" fmla="*/ 0 w 2917998"/>
              <a:gd name="connsiteY3" fmla="*/ 0 h 449047"/>
              <a:gd name="connsiteX0" fmla="*/ 2917998 w 2917998"/>
              <a:gd name="connsiteY0" fmla="*/ 449047 h 449047"/>
              <a:gd name="connsiteX1" fmla="*/ 2529740 w 2917998"/>
              <a:gd name="connsiteY1" fmla="*/ 179208 h 449047"/>
              <a:gd name="connsiteX2" fmla="*/ 456314 w 2917998"/>
              <a:gd name="connsiteY2" fmla="*/ 162908 h 449047"/>
              <a:gd name="connsiteX3" fmla="*/ 0 w 2917998"/>
              <a:gd name="connsiteY3" fmla="*/ 0 h 449047"/>
              <a:gd name="connsiteX0" fmla="*/ 2917998 w 2917998"/>
              <a:gd name="connsiteY0" fmla="*/ 449047 h 449047"/>
              <a:gd name="connsiteX1" fmla="*/ 2529740 w 2917998"/>
              <a:gd name="connsiteY1" fmla="*/ 179208 h 449047"/>
              <a:gd name="connsiteX2" fmla="*/ 456314 w 2917998"/>
              <a:gd name="connsiteY2" fmla="*/ 162908 h 449047"/>
              <a:gd name="connsiteX3" fmla="*/ 0 w 2917998"/>
              <a:gd name="connsiteY3" fmla="*/ 0 h 449047"/>
              <a:gd name="connsiteX0" fmla="*/ 2917998 w 2917998"/>
              <a:gd name="connsiteY0" fmla="*/ 449047 h 449047"/>
              <a:gd name="connsiteX1" fmla="*/ 2529740 w 2917998"/>
              <a:gd name="connsiteY1" fmla="*/ 179208 h 449047"/>
              <a:gd name="connsiteX2" fmla="*/ 456314 w 2917998"/>
              <a:gd name="connsiteY2" fmla="*/ 162908 h 449047"/>
              <a:gd name="connsiteX3" fmla="*/ 0 w 2917998"/>
              <a:gd name="connsiteY3" fmla="*/ 0 h 449047"/>
              <a:gd name="connsiteX0" fmla="*/ 2917998 w 2917998"/>
              <a:gd name="connsiteY0" fmla="*/ 449047 h 449047"/>
              <a:gd name="connsiteX1" fmla="*/ 2522507 w 2917998"/>
              <a:gd name="connsiteY1" fmla="*/ 166906 h 449047"/>
              <a:gd name="connsiteX2" fmla="*/ 456314 w 2917998"/>
              <a:gd name="connsiteY2" fmla="*/ 162908 h 449047"/>
              <a:gd name="connsiteX3" fmla="*/ 0 w 2917998"/>
              <a:gd name="connsiteY3" fmla="*/ 0 h 449047"/>
              <a:gd name="connsiteX0" fmla="*/ 2917998 w 2917998"/>
              <a:gd name="connsiteY0" fmla="*/ 449047 h 449047"/>
              <a:gd name="connsiteX1" fmla="*/ 2522507 w 2917998"/>
              <a:gd name="connsiteY1" fmla="*/ 166906 h 449047"/>
              <a:gd name="connsiteX2" fmla="*/ 456314 w 2917998"/>
              <a:gd name="connsiteY2" fmla="*/ 162908 h 449047"/>
              <a:gd name="connsiteX3" fmla="*/ 0 w 2917998"/>
              <a:gd name="connsiteY3" fmla="*/ 0 h 449047"/>
            </a:gdLst>
            <a:ahLst/>
            <a:cxnLst>
              <a:cxn ang="0">
                <a:pos x="connsiteX0" y="connsiteY0"/>
              </a:cxn>
              <a:cxn ang="0">
                <a:pos x="connsiteX1" y="connsiteY1"/>
              </a:cxn>
              <a:cxn ang="0">
                <a:pos x="connsiteX2" y="connsiteY2"/>
              </a:cxn>
              <a:cxn ang="0">
                <a:pos x="connsiteX3" y="connsiteY3"/>
              </a:cxn>
            </a:cxnLst>
            <a:rect l="l" t="t" r="r" b="b"/>
            <a:pathLst>
              <a:path w="2917998" h="449047">
                <a:moveTo>
                  <a:pt x="2917998" y="449047"/>
                </a:moveTo>
                <a:cubicBezTo>
                  <a:pt x="2901090" y="392866"/>
                  <a:pt x="2935919" y="167769"/>
                  <a:pt x="2522507" y="166906"/>
                </a:cubicBezTo>
                <a:lnTo>
                  <a:pt x="456314" y="162908"/>
                </a:lnTo>
                <a:cubicBezTo>
                  <a:pt x="14443" y="165374"/>
                  <a:pt x="12726" y="166942"/>
                  <a:pt x="0" y="0"/>
                </a:cubicBezTo>
              </a:path>
            </a:pathLst>
          </a:custGeom>
          <a:noFill/>
          <a:ln w="25400">
            <a:solidFill>
              <a:srgbClr val="009999"/>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 name="Arrow44_61">
            <a:extLst>
              <a:ext uri="{FF2B5EF4-FFF2-40B4-BE49-F238E27FC236}">
                <a16:creationId xmlns:a16="http://schemas.microsoft.com/office/drawing/2014/main" id="{1596E0E4-0CC6-453C-97A7-CE3715E0D463}"/>
              </a:ext>
              <a:ext uri="{147F2762-F138-4A5C-976F-8EAC2B608ADB}">
                <a16:predDERef xmlns:a16="http://schemas.microsoft.com/office/drawing/2014/main" pred="{632838FB-0F34-4601-981D-128335782A09}"/>
              </a:ext>
              <a:ext uri="{C183D7F6-B498-43B3-948B-1728B52AA6E4}">
                <adec:decorative xmlns:adec="http://schemas.microsoft.com/office/drawing/2017/decorative" val="1"/>
              </a:ext>
            </a:extLst>
          </xdr:cNvPr>
          <xdr:cNvSpPr/>
        </xdr:nvSpPr>
        <xdr:spPr>
          <a:xfrm rot="16200000" flipV="1">
            <a:off x="7288563" y="5752424"/>
            <a:ext cx="2981324" cy="2315924"/>
          </a:xfrm>
          <a:custGeom>
            <a:avLst/>
            <a:gdLst>
              <a:gd name="connsiteX0" fmla="*/ 0 w 4439478"/>
              <a:gd name="connsiteY0" fmla="*/ 2037522 h 2037522"/>
              <a:gd name="connsiteX1" fmla="*/ 140804 w 4439478"/>
              <a:gd name="connsiteY1" fmla="*/ 1408044 h 2037522"/>
              <a:gd name="connsiteX2" fmla="*/ 339587 w 4439478"/>
              <a:gd name="connsiteY2" fmla="*/ 778565 h 2037522"/>
              <a:gd name="connsiteX3" fmla="*/ 828260 w 4439478"/>
              <a:gd name="connsiteY3" fmla="*/ 554935 h 2037522"/>
              <a:gd name="connsiteX4" fmla="*/ 2667000 w 4439478"/>
              <a:gd name="connsiteY4" fmla="*/ 273326 h 2037522"/>
              <a:gd name="connsiteX5" fmla="*/ 4439478 w 4439478"/>
              <a:gd name="connsiteY5" fmla="*/ 0 h 2037522"/>
              <a:gd name="connsiteX0" fmla="*/ 0 w 4439478"/>
              <a:gd name="connsiteY0" fmla="*/ 2037522 h 2037522"/>
              <a:gd name="connsiteX1" fmla="*/ 140804 w 4439478"/>
              <a:gd name="connsiteY1" fmla="*/ 1408044 h 2037522"/>
              <a:gd name="connsiteX2" fmla="*/ 339587 w 4439478"/>
              <a:gd name="connsiteY2" fmla="*/ 778565 h 2037522"/>
              <a:gd name="connsiteX3" fmla="*/ 828260 w 4439478"/>
              <a:gd name="connsiteY3" fmla="*/ 554935 h 2037522"/>
              <a:gd name="connsiteX4" fmla="*/ 2551877 w 4439478"/>
              <a:gd name="connsiteY4" fmla="*/ 383611 h 2037522"/>
              <a:gd name="connsiteX5" fmla="*/ 4439478 w 4439478"/>
              <a:gd name="connsiteY5" fmla="*/ 0 h 2037522"/>
              <a:gd name="connsiteX0" fmla="*/ 0 w 4439478"/>
              <a:gd name="connsiteY0" fmla="*/ 2037522 h 2037522"/>
              <a:gd name="connsiteX1" fmla="*/ 339587 w 4439478"/>
              <a:gd name="connsiteY1" fmla="*/ 778565 h 2037522"/>
              <a:gd name="connsiteX2" fmla="*/ 828260 w 4439478"/>
              <a:gd name="connsiteY2" fmla="*/ 554935 h 2037522"/>
              <a:gd name="connsiteX3" fmla="*/ 2551877 w 4439478"/>
              <a:gd name="connsiteY3" fmla="*/ 383611 h 2037522"/>
              <a:gd name="connsiteX4" fmla="*/ 4439478 w 4439478"/>
              <a:gd name="connsiteY4" fmla="*/ 0 h 2037522"/>
              <a:gd name="connsiteX0" fmla="*/ 0 w 4439478"/>
              <a:gd name="connsiteY0" fmla="*/ 2037522 h 2037522"/>
              <a:gd name="connsiteX1" fmla="*/ 339587 w 4439478"/>
              <a:gd name="connsiteY1" fmla="*/ 778565 h 2037522"/>
              <a:gd name="connsiteX2" fmla="*/ 2551877 w 4439478"/>
              <a:gd name="connsiteY2" fmla="*/ 383611 h 2037522"/>
              <a:gd name="connsiteX3" fmla="*/ 4439478 w 4439478"/>
              <a:gd name="connsiteY3" fmla="*/ 0 h 2037522"/>
              <a:gd name="connsiteX0" fmla="*/ 83390 w 4522868"/>
              <a:gd name="connsiteY0" fmla="*/ 2037522 h 2037522"/>
              <a:gd name="connsiteX1" fmla="*/ 422977 w 4522868"/>
              <a:gd name="connsiteY1" fmla="*/ 778565 h 2037522"/>
              <a:gd name="connsiteX2" fmla="*/ 4522868 w 4522868"/>
              <a:gd name="connsiteY2" fmla="*/ 0 h 2037522"/>
              <a:gd name="connsiteX0" fmla="*/ 0 w 4439478"/>
              <a:gd name="connsiteY0" fmla="*/ 2037522 h 2037522"/>
              <a:gd name="connsiteX1" fmla="*/ 339587 w 4439478"/>
              <a:gd name="connsiteY1" fmla="*/ 778565 h 2037522"/>
              <a:gd name="connsiteX2" fmla="*/ 4439478 w 4439478"/>
              <a:gd name="connsiteY2" fmla="*/ 0 h 2037522"/>
              <a:gd name="connsiteX0" fmla="*/ 0 w 4439478"/>
              <a:gd name="connsiteY0" fmla="*/ 2037522 h 2037522"/>
              <a:gd name="connsiteX1" fmla="*/ 339587 w 4439478"/>
              <a:gd name="connsiteY1" fmla="*/ 778565 h 2037522"/>
              <a:gd name="connsiteX2" fmla="*/ 4439478 w 4439478"/>
              <a:gd name="connsiteY2" fmla="*/ 0 h 2037522"/>
              <a:gd name="connsiteX0" fmla="*/ 0 w 4439478"/>
              <a:gd name="connsiteY0" fmla="*/ 2037522 h 2037522"/>
              <a:gd name="connsiteX1" fmla="*/ 470847 w 4439478"/>
              <a:gd name="connsiteY1" fmla="*/ 667953 h 2037522"/>
              <a:gd name="connsiteX2" fmla="*/ 4439478 w 4439478"/>
              <a:gd name="connsiteY2" fmla="*/ 0 h 2037522"/>
              <a:gd name="connsiteX0" fmla="*/ 0 w 4439478"/>
              <a:gd name="connsiteY0" fmla="*/ 2037522 h 2037522"/>
              <a:gd name="connsiteX1" fmla="*/ 262435 w 4439478"/>
              <a:gd name="connsiteY1" fmla="*/ 640792 h 2037522"/>
              <a:gd name="connsiteX2" fmla="*/ 4439478 w 4439478"/>
              <a:gd name="connsiteY2" fmla="*/ 0 h 2037522"/>
              <a:gd name="connsiteX0" fmla="*/ 7589 w 4217279"/>
              <a:gd name="connsiteY0" fmla="*/ 2042953 h 2042953"/>
              <a:gd name="connsiteX1" fmla="*/ 40236 w 4217279"/>
              <a:gd name="connsiteY1" fmla="*/ 640792 h 2042953"/>
              <a:gd name="connsiteX2" fmla="*/ 4217279 w 4217279"/>
              <a:gd name="connsiteY2" fmla="*/ 0 h 2042953"/>
              <a:gd name="connsiteX0" fmla="*/ 22517 w 4232207"/>
              <a:gd name="connsiteY0" fmla="*/ 2042953 h 2042953"/>
              <a:gd name="connsiteX1" fmla="*/ 55164 w 4232207"/>
              <a:gd name="connsiteY1" fmla="*/ 640792 h 2042953"/>
              <a:gd name="connsiteX2" fmla="*/ 4232207 w 4232207"/>
              <a:gd name="connsiteY2" fmla="*/ 0 h 2042953"/>
              <a:gd name="connsiteX0" fmla="*/ 0 w 4209690"/>
              <a:gd name="connsiteY0" fmla="*/ 2042953 h 2042953"/>
              <a:gd name="connsiteX1" fmla="*/ 32647 w 4209690"/>
              <a:gd name="connsiteY1" fmla="*/ 640792 h 2042953"/>
              <a:gd name="connsiteX2" fmla="*/ 4209690 w 4209690"/>
              <a:gd name="connsiteY2" fmla="*/ 0 h 2042953"/>
              <a:gd name="connsiteX0" fmla="*/ 0 w 6128149"/>
              <a:gd name="connsiteY0" fmla="*/ 1423696 h 1423696"/>
              <a:gd name="connsiteX1" fmla="*/ 32647 w 6128149"/>
              <a:gd name="connsiteY1" fmla="*/ 21535 h 1423696"/>
              <a:gd name="connsiteX2" fmla="*/ 6128149 w 6128149"/>
              <a:gd name="connsiteY2" fmla="*/ 0 h 1423696"/>
              <a:gd name="connsiteX0" fmla="*/ 877439 w 7005588"/>
              <a:gd name="connsiteY0" fmla="*/ 1423696 h 1423696"/>
              <a:gd name="connsiteX1" fmla="*/ 910086 w 7005588"/>
              <a:gd name="connsiteY1" fmla="*/ 21535 h 1423696"/>
              <a:gd name="connsiteX2" fmla="*/ 7005588 w 7005588"/>
              <a:gd name="connsiteY2" fmla="*/ 0 h 1423696"/>
              <a:gd name="connsiteX0" fmla="*/ 44553 w 6172702"/>
              <a:gd name="connsiteY0" fmla="*/ 1462786 h 1462786"/>
              <a:gd name="connsiteX1" fmla="*/ 77200 w 6172702"/>
              <a:gd name="connsiteY1" fmla="*/ 60625 h 1462786"/>
              <a:gd name="connsiteX2" fmla="*/ 6172702 w 6172702"/>
              <a:gd name="connsiteY2" fmla="*/ 39090 h 1462786"/>
              <a:gd name="connsiteX0" fmla="*/ 4290 w 6132439"/>
              <a:gd name="connsiteY0" fmla="*/ 1433338 h 1433338"/>
              <a:gd name="connsiteX1" fmla="*/ 111751 w 6132439"/>
              <a:gd name="connsiteY1" fmla="*/ 80066 h 1433338"/>
              <a:gd name="connsiteX2" fmla="*/ 6132439 w 6132439"/>
              <a:gd name="connsiteY2" fmla="*/ 9642 h 1433338"/>
              <a:gd name="connsiteX0" fmla="*/ 26443 w 6154592"/>
              <a:gd name="connsiteY0" fmla="*/ 1450302 h 1450302"/>
              <a:gd name="connsiteX1" fmla="*/ 133904 w 6154592"/>
              <a:gd name="connsiteY1" fmla="*/ 97030 h 1450302"/>
              <a:gd name="connsiteX2" fmla="*/ 6154592 w 6154592"/>
              <a:gd name="connsiteY2" fmla="*/ 26606 h 1450302"/>
              <a:gd name="connsiteX0" fmla="*/ 1647 w 6129796"/>
              <a:gd name="connsiteY0" fmla="*/ 1450302 h 1450302"/>
              <a:gd name="connsiteX1" fmla="*/ 173234 w 6129796"/>
              <a:gd name="connsiteY1" fmla="*/ 97030 h 1450302"/>
              <a:gd name="connsiteX2" fmla="*/ 6129796 w 6129796"/>
              <a:gd name="connsiteY2" fmla="*/ 26606 h 1450302"/>
              <a:gd name="connsiteX0" fmla="*/ 2906 w 6131055"/>
              <a:gd name="connsiteY0" fmla="*/ 1433806 h 1433806"/>
              <a:gd name="connsiteX1" fmla="*/ 169150 w 6131055"/>
              <a:gd name="connsiteY1" fmla="*/ 113126 h 1433806"/>
              <a:gd name="connsiteX2" fmla="*/ 6131055 w 6131055"/>
              <a:gd name="connsiteY2" fmla="*/ 10110 h 1433806"/>
              <a:gd name="connsiteX0" fmla="*/ 2906 w 6131055"/>
              <a:gd name="connsiteY0" fmla="*/ 1433806 h 1433806"/>
              <a:gd name="connsiteX1" fmla="*/ 169150 w 6131055"/>
              <a:gd name="connsiteY1" fmla="*/ 113126 h 1433806"/>
              <a:gd name="connsiteX2" fmla="*/ 6131055 w 6131055"/>
              <a:gd name="connsiteY2" fmla="*/ 10110 h 1433806"/>
              <a:gd name="connsiteX0" fmla="*/ 333072 w 6455878"/>
              <a:gd name="connsiteY0" fmla="*/ 1559498 h 1559498"/>
              <a:gd name="connsiteX1" fmla="*/ 499316 w 6455878"/>
              <a:gd name="connsiteY1" fmla="*/ 238818 h 1559498"/>
              <a:gd name="connsiteX2" fmla="*/ 6455878 w 6455878"/>
              <a:gd name="connsiteY2" fmla="*/ 0 h 1559498"/>
              <a:gd name="connsiteX0" fmla="*/ 333072 w 6455976"/>
              <a:gd name="connsiteY0" fmla="*/ 1559498 h 1559498"/>
              <a:gd name="connsiteX1" fmla="*/ 499316 w 6455976"/>
              <a:gd name="connsiteY1" fmla="*/ 238818 h 1559498"/>
              <a:gd name="connsiteX2" fmla="*/ 6455878 w 6455976"/>
              <a:gd name="connsiteY2" fmla="*/ 0 h 1559498"/>
              <a:gd name="connsiteX0" fmla="*/ 332681 w 6450241"/>
              <a:gd name="connsiteY0" fmla="*/ 1581226 h 1581226"/>
              <a:gd name="connsiteX1" fmla="*/ 498925 w 6450241"/>
              <a:gd name="connsiteY1" fmla="*/ 260546 h 1581226"/>
              <a:gd name="connsiteX2" fmla="*/ 6450143 w 6450241"/>
              <a:gd name="connsiteY2" fmla="*/ 0 h 1581226"/>
              <a:gd name="connsiteX0" fmla="*/ 2424 w 6119970"/>
              <a:gd name="connsiteY0" fmla="*/ 1581226 h 1581226"/>
              <a:gd name="connsiteX1" fmla="*/ 168668 w 6119970"/>
              <a:gd name="connsiteY1" fmla="*/ 260546 h 1581226"/>
              <a:gd name="connsiteX2" fmla="*/ 6119886 w 6119970"/>
              <a:gd name="connsiteY2" fmla="*/ 0 h 1581226"/>
              <a:gd name="connsiteX0" fmla="*/ 225 w 6117772"/>
              <a:gd name="connsiteY0" fmla="*/ 1581226 h 1581226"/>
              <a:gd name="connsiteX1" fmla="*/ 177157 w 6117772"/>
              <a:gd name="connsiteY1" fmla="*/ 200792 h 1581226"/>
              <a:gd name="connsiteX2" fmla="*/ 6117687 w 6117772"/>
              <a:gd name="connsiteY2" fmla="*/ 0 h 1581226"/>
              <a:gd name="connsiteX0" fmla="*/ 225 w 6117772"/>
              <a:gd name="connsiteY0" fmla="*/ 1581226 h 1581226"/>
              <a:gd name="connsiteX1" fmla="*/ 177158 w 6117772"/>
              <a:gd name="connsiteY1" fmla="*/ 222521 h 1581226"/>
              <a:gd name="connsiteX2" fmla="*/ 6117687 w 6117772"/>
              <a:gd name="connsiteY2" fmla="*/ 0 h 1581226"/>
              <a:gd name="connsiteX0" fmla="*/ 0 w 6117550"/>
              <a:gd name="connsiteY0" fmla="*/ 1581226 h 1581226"/>
              <a:gd name="connsiteX1" fmla="*/ 413906 w 6117550"/>
              <a:gd name="connsiteY1" fmla="*/ 185363 h 1581226"/>
              <a:gd name="connsiteX2" fmla="*/ 6117462 w 6117550"/>
              <a:gd name="connsiteY2" fmla="*/ 0 h 1581226"/>
              <a:gd name="connsiteX0" fmla="*/ 0 w 6117462"/>
              <a:gd name="connsiteY0" fmla="*/ 1581226 h 1581226"/>
              <a:gd name="connsiteX1" fmla="*/ 413906 w 6117462"/>
              <a:gd name="connsiteY1" fmla="*/ 185363 h 1581226"/>
              <a:gd name="connsiteX2" fmla="*/ 6117462 w 6117462"/>
              <a:gd name="connsiteY2" fmla="*/ 0 h 1581226"/>
              <a:gd name="connsiteX0" fmla="*/ 0 w 6117462"/>
              <a:gd name="connsiteY0" fmla="*/ 1581226 h 1581226"/>
              <a:gd name="connsiteX1" fmla="*/ 432134 w 6117462"/>
              <a:gd name="connsiteY1" fmla="*/ 157495 h 1581226"/>
              <a:gd name="connsiteX2" fmla="*/ 6117462 w 6117462"/>
              <a:gd name="connsiteY2" fmla="*/ 0 h 1581226"/>
              <a:gd name="connsiteX0" fmla="*/ 75827 w 6193289"/>
              <a:gd name="connsiteY0" fmla="*/ 1581226 h 1581226"/>
              <a:gd name="connsiteX1" fmla="*/ 507961 w 6193289"/>
              <a:gd name="connsiteY1" fmla="*/ 157495 h 1581226"/>
              <a:gd name="connsiteX2" fmla="*/ 6193289 w 6193289"/>
              <a:gd name="connsiteY2" fmla="*/ 0 h 1581226"/>
              <a:gd name="connsiteX0" fmla="*/ 0 w 6117462"/>
              <a:gd name="connsiteY0" fmla="*/ 1581226 h 1581226"/>
              <a:gd name="connsiteX1" fmla="*/ 432134 w 6117462"/>
              <a:gd name="connsiteY1" fmla="*/ 157495 h 1581226"/>
              <a:gd name="connsiteX2" fmla="*/ 6117462 w 6117462"/>
              <a:gd name="connsiteY2" fmla="*/ 0 h 1581226"/>
              <a:gd name="connsiteX0" fmla="*/ 115930 w 6233392"/>
              <a:gd name="connsiteY0" fmla="*/ 1581226 h 1581226"/>
              <a:gd name="connsiteX1" fmla="*/ 548064 w 6233392"/>
              <a:gd name="connsiteY1" fmla="*/ 157495 h 1581226"/>
              <a:gd name="connsiteX2" fmla="*/ 5465677 w 6233392"/>
              <a:gd name="connsiteY2" fmla="*/ 153845 h 1581226"/>
              <a:gd name="connsiteX3" fmla="*/ 6233392 w 6233392"/>
              <a:gd name="connsiteY3" fmla="*/ 0 h 1581226"/>
              <a:gd name="connsiteX0" fmla="*/ 115930 w 6233392"/>
              <a:gd name="connsiteY0" fmla="*/ 1581226 h 1581226"/>
              <a:gd name="connsiteX1" fmla="*/ 548064 w 6233392"/>
              <a:gd name="connsiteY1" fmla="*/ 157495 h 1581226"/>
              <a:gd name="connsiteX2" fmla="*/ 5465677 w 6233392"/>
              <a:gd name="connsiteY2" fmla="*/ 153845 h 1581226"/>
              <a:gd name="connsiteX3" fmla="*/ 6233392 w 6233392"/>
              <a:gd name="connsiteY3" fmla="*/ 0 h 1581226"/>
              <a:gd name="connsiteX0" fmla="*/ 115930 w 6233392"/>
              <a:gd name="connsiteY0" fmla="*/ 1581226 h 1581226"/>
              <a:gd name="connsiteX1" fmla="*/ 548064 w 6233392"/>
              <a:gd name="connsiteY1" fmla="*/ 157495 h 1581226"/>
              <a:gd name="connsiteX2" fmla="*/ 5465677 w 6233392"/>
              <a:gd name="connsiteY2" fmla="*/ 153845 h 1581226"/>
              <a:gd name="connsiteX3" fmla="*/ 6233392 w 6233392"/>
              <a:gd name="connsiteY3" fmla="*/ 0 h 1581226"/>
              <a:gd name="connsiteX0" fmla="*/ 115930 w 6233392"/>
              <a:gd name="connsiteY0" fmla="*/ 1581226 h 1581226"/>
              <a:gd name="connsiteX1" fmla="*/ 548064 w 6233392"/>
              <a:gd name="connsiteY1" fmla="*/ 157495 h 1581226"/>
              <a:gd name="connsiteX2" fmla="*/ 5465677 w 6233392"/>
              <a:gd name="connsiteY2" fmla="*/ 153845 h 1581226"/>
              <a:gd name="connsiteX3" fmla="*/ 6233392 w 6233392"/>
              <a:gd name="connsiteY3" fmla="*/ 0 h 1581226"/>
              <a:gd name="connsiteX0" fmla="*/ 125266 w 6242728"/>
              <a:gd name="connsiteY0" fmla="*/ 1581226 h 1581226"/>
              <a:gd name="connsiteX1" fmla="*/ 557400 w 6242728"/>
              <a:gd name="connsiteY1" fmla="*/ 157495 h 1581226"/>
              <a:gd name="connsiteX2" fmla="*/ 5620842 w 6242728"/>
              <a:gd name="connsiteY2" fmla="*/ 200291 h 1581226"/>
              <a:gd name="connsiteX3" fmla="*/ 6242728 w 6242728"/>
              <a:gd name="connsiteY3" fmla="*/ 0 h 1581226"/>
              <a:gd name="connsiteX0" fmla="*/ 127028 w 6244490"/>
              <a:gd name="connsiteY0" fmla="*/ 1581226 h 1581226"/>
              <a:gd name="connsiteX1" fmla="*/ 559162 w 6244490"/>
              <a:gd name="connsiteY1" fmla="*/ 157495 h 1581226"/>
              <a:gd name="connsiteX2" fmla="*/ 5649948 w 6244490"/>
              <a:gd name="connsiteY2" fmla="*/ 130621 h 1581226"/>
              <a:gd name="connsiteX3" fmla="*/ 6244490 w 6244490"/>
              <a:gd name="connsiteY3" fmla="*/ 0 h 1581226"/>
              <a:gd name="connsiteX0" fmla="*/ 127028 w 6244490"/>
              <a:gd name="connsiteY0" fmla="*/ 1581226 h 1581226"/>
              <a:gd name="connsiteX1" fmla="*/ 559162 w 6244490"/>
              <a:gd name="connsiteY1" fmla="*/ 157495 h 1581226"/>
              <a:gd name="connsiteX2" fmla="*/ 5649948 w 6244490"/>
              <a:gd name="connsiteY2" fmla="*/ 130621 h 1581226"/>
              <a:gd name="connsiteX3" fmla="*/ 6244490 w 6244490"/>
              <a:gd name="connsiteY3" fmla="*/ 0 h 1581226"/>
              <a:gd name="connsiteX0" fmla="*/ 0 w 6117462"/>
              <a:gd name="connsiteY0" fmla="*/ 1581226 h 1581226"/>
              <a:gd name="connsiteX1" fmla="*/ 432134 w 6117462"/>
              <a:gd name="connsiteY1" fmla="*/ 157495 h 1581226"/>
              <a:gd name="connsiteX2" fmla="*/ 5522920 w 6117462"/>
              <a:gd name="connsiteY2" fmla="*/ 130621 h 1581226"/>
              <a:gd name="connsiteX3" fmla="*/ 6117462 w 6117462"/>
              <a:gd name="connsiteY3" fmla="*/ 0 h 1581226"/>
              <a:gd name="connsiteX0" fmla="*/ 0 w 6117462"/>
              <a:gd name="connsiteY0" fmla="*/ 1581226 h 1581226"/>
              <a:gd name="connsiteX1" fmla="*/ 432134 w 6117462"/>
              <a:gd name="connsiteY1" fmla="*/ 157495 h 1581226"/>
              <a:gd name="connsiteX2" fmla="*/ 5522920 w 6117462"/>
              <a:gd name="connsiteY2" fmla="*/ 130621 h 1581226"/>
              <a:gd name="connsiteX3" fmla="*/ 6117462 w 6117462"/>
              <a:gd name="connsiteY3" fmla="*/ 0 h 1581226"/>
              <a:gd name="connsiteX0" fmla="*/ 128681 w 6246143"/>
              <a:gd name="connsiteY0" fmla="*/ 1581226 h 1581226"/>
              <a:gd name="connsiteX1" fmla="*/ 560815 w 6246143"/>
              <a:gd name="connsiteY1" fmla="*/ 157495 h 1581226"/>
              <a:gd name="connsiteX2" fmla="*/ 5651601 w 6246143"/>
              <a:gd name="connsiteY2" fmla="*/ 153844 h 1581226"/>
              <a:gd name="connsiteX3" fmla="*/ 6246143 w 6246143"/>
              <a:gd name="connsiteY3" fmla="*/ 0 h 1581226"/>
              <a:gd name="connsiteX0" fmla="*/ 0 w 6117462"/>
              <a:gd name="connsiteY0" fmla="*/ 1581226 h 1581226"/>
              <a:gd name="connsiteX1" fmla="*/ 432134 w 6117462"/>
              <a:gd name="connsiteY1" fmla="*/ 157495 h 1581226"/>
              <a:gd name="connsiteX2" fmla="*/ 5522920 w 6117462"/>
              <a:gd name="connsiteY2" fmla="*/ 153844 h 1581226"/>
              <a:gd name="connsiteX3" fmla="*/ 6117462 w 6117462"/>
              <a:gd name="connsiteY3" fmla="*/ 0 h 1581226"/>
              <a:gd name="connsiteX0" fmla="*/ 0 w 6117462"/>
              <a:gd name="connsiteY0" fmla="*/ 1581226 h 1581226"/>
              <a:gd name="connsiteX1" fmla="*/ 432134 w 6117462"/>
              <a:gd name="connsiteY1" fmla="*/ 157495 h 1581226"/>
              <a:gd name="connsiteX2" fmla="*/ 5522920 w 6117462"/>
              <a:gd name="connsiteY2" fmla="*/ 153844 h 1581226"/>
              <a:gd name="connsiteX3" fmla="*/ 6117462 w 6117462"/>
              <a:gd name="connsiteY3" fmla="*/ 0 h 1581226"/>
              <a:gd name="connsiteX0" fmla="*/ 421 w 6117883"/>
              <a:gd name="connsiteY0" fmla="*/ 1581226 h 1581226"/>
              <a:gd name="connsiteX1" fmla="*/ 432555 w 6117883"/>
              <a:gd name="connsiteY1" fmla="*/ 157495 h 1581226"/>
              <a:gd name="connsiteX2" fmla="*/ 5523341 w 6117883"/>
              <a:gd name="connsiteY2" fmla="*/ 153844 h 1581226"/>
              <a:gd name="connsiteX3" fmla="*/ 6117883 w 6117883"/>
              <a:gd name="connsiteY3" fmla="*/ 0 h 1581226"/>
              <a:gd name="connsiteX0" fmla="*/ 421 w 6109719"/>
              <a:gd name="connsiteY0" fmla="*/ 1776526 h 1776526"/>
              <a:gd name="connsiteX1" fmla="*/ 432555 w 6109719"/>
              <a:gd name="connsiteY1" fmla="*/ 352795 h 1776526"/>
              <a:gd name="connsiteX2" fmla="*/ 5523341 w 6109719"/>
              <a:gd name="connsiteY2" fmla="*/ 349144 h 1776526"/>
              <a:gd name="connsiteX3" fmla="*/ 6109719 w 6109719"/>
              <a:gd name="connsiteY3" fmla="*/ 0 h 1776526"/>
              <a:gd name="connsiteX0" fmla="*/ 421 w 6109719"/>
              <a:gd name="connsiteY0" fmla="*/ 1776526 h 1776526"/>
              <a:gd name="connsiteX1" fmla="*/ 432555 w 6109719"/>
              <a:gd name="connsiteY1" fmla="*/ 352795 h 1776526"/>
              <a:gd name="connsiteX2" fmla="*/ 5523341 w 6109719"/>
              <a:gd name="connsiteY2" fmla="*/ 349144 h 1776526"/>
              <a:gd name="connsiteX3" fmla="*/ 6109719 w 6109719"/>
              <a:gd name="connsiteY3" fmla="*/ 0 h 1776526"/>
              <a:gd name="connsiteX0" fmla="*/ 421 w 6110052"/>
              <a:gd name="connsiteY0" fmla="*/ 1776526 h 1776526"/>
              <a:gd name="connsiteX1" fmla="*/ 432555 w 6110052"/>
              <a:gd name="connsiteY1" fmla="*/ 352795 h 1776526"/>
              <a:gd name="connsiteX2" fmla="*/ 5523341 w 6110052"/>
              <a:gd name="connsiteY2" fmla="*/ 349144 h 1776526"/>
              <a:gd name="connsiteX3" fmla="*/ 6109719 w 6110052"/>
              <a:gd name="connsiteY3" fmla="*/ 0 h 1776526"/>
              <a:gd name="connsiteX0" fmla="*/ 137377 w 6247098"/>
              <a:gd name="connsiteY0" fmla="*/ 1776526 h 1776526"/>
              <a:gd name="connsiteX1" fmla="*/ 569511 w 6247098"/>
              <a:gd name="connsiteY1" fmla="*/ 352795 h 1776526"/>
              <a:gd name="connsiteX2" fmla="*/ 5723205 w 6247098"/>
              <a:gd name="connsiteY2" fmla="*/ 183941 h 1776526"/>
              <a:gd name="connsiteX3" fmla="*/ 6246675 w 6247098"/>
              <a:gd name="connsiteY3" fmla="*/ 0 h 1776526"/>
              <a:gd name="connsiteX0" fmla="*/ 121351 w 6231072"/>
              <a:gd name="connsiteY0" fmla="*/ 1776526 h 1776526"/>
              <a:gd name="connsiteX1" fmla="*/ 584941 w 6231072"/>
              <a:gd name="connsiteY1" fmla="*/ 291608 h 1776526"/>
              <a:gd name="connsiteX2" fmla="*/ 5707179 w 6231072"/>
              <a:gd name="connsiteY2" fmla="*/ 183941 h 1776526"/>
              <a:gd name="connsiteX3" fmla="*/ 6230649 w 6231072"/>
              <a:gd name="connsiteY3" fmla="*/ 0 h 1776526"/>
              <a:gd name="connsiteX0" fmla="*/ 226512 w 6336233"/>
              <a:gd name="connsiteY0" fmla="*/ 1776526 h 1776526"/>
              <a:gd name="connsiteX1" fmla="*/ 690102 w 6336233"/>
              <a:gd name="connsiteY1" fmla="*/ 291608 h 1776526"/>
              <a:gd name="connsiteX2" fmla="*/ 5812340 w 6336233"/>
              <a:gd name="connsiteY2" fmla="*/ 183941 h 1776526"/>
              <a:gd name="connsiteX3" fmla="*/ 6335810 w 6336233"/>
              <a:gd name="connsiteY3" fmla="*/ 0 h 1776526"/>
              <a:gd name="connsiteX0" fmla="*/ 8797 w 6118518"/>
              <a:gd name="connsiteY0" fmla="*/ 1776526 h 1776526"/>
              <a:gd name="connsiteX1" fmla="*/ 1070033 w 6118518"/>
              <a:gd name="connsiteY1" fmla="*/ 132524 h 1776526"/>
              <a:gd name="connsiteX2" fmla="*/ 5594625 w 6118518"/>
              <a:gd name="connsiteY2" fmla="*/ 183941 h 1776526"/>
              <a:gd name="connsiteX3" fmla="*/ 6118095 w 6118518"/>
              <a:gd name="connsiteY3" fmla="*/ 0 h 1776526"/>
              <a:gd name="connsiteX0" fmla="*/ 383 w 6109831"/>
              <a:gd name="connsiteY0" fmla="*/ 1776526 h 1776526"/>
              <a:gd name="connsiteX1" fmla="*/ 1061619 w 6109831"/>
              <a:gd name="connsiteY1" fmla="*/ 132524 h 1776526"/>
              <a:gd name="connsiteX2" fmla="*/ 5161569 w 6109831"/>
              <a:gd name="connsiteY2" fmla="*/ 147228 h 1776526"/>
              <a:gd name="connsiteX3" fmla="*/ 6109681 w 6109831"/>
              <a:gd name="connsiteY3" fmla="*/ 0 h 1776526"/>
              <a:gd name="connsiteX0" fmla="*/ 383 w 6110070"/>
              <a:gd name="connsiteY0" fmla="*/ 1776526 h 1776526"/>
              <a:gd name="connsiteX1" fmla="*/ 1061619 w 6110070"/>
              <a:gd name="connsiteY1" fmla="*/ 132524 h 1776526"/>
              <a:gd name="connsiteX2" fmla="*/ 5161569 w 6110070"/>
              <a:gd name="connsiteY2" fmla="*/ 147228 h 1776526"/>
              <a:gd name="connsiteX3" fmla="*/ 6109681 w 6110070"/>
              <a:gd name="connsiteY3" fmla="*/ 0 h 1776526"/>
              <a:gd name="connsiteX0" fmla="*/ 9560 w 6119247"/>
              <a:gd name="connsiteY0" fmla="*/ 1776526 h 1776526"/>
              <a:gd name="connsiteX1" fmla="*/ 1070796 w 6119247"/>
              <a:gd name="connsiteY1" fmla="*/ 132524 h 1776526"/>
              <a:gd name="connsiteX2" fmla="*/ 5170746 w 6119247"/>
              <a:gd name="connsiteY2" fmla="*/ 147228 h 1776526"/>
              <a:gd name="connsiteX3" fmla="*/ 6118858 w 6119247"/>
              <a:gd name="connsiteY3" fmla="*/ 0 h 1776526"/>
              <a:gd name="connsiteX0" fmla="*/ 9560 w 6118858"/>
              <a:gd name="connsiteY0" fmla="*/ 1776526 h 1776526"/>
              <a:gd name="connsiteX1" fmla="*/ 1070796 w 6118858"/>
              <a:gd name="connsiteY1" fmla="*/ 132524 h 1776526"/>
              <a:gd name="connsiteX2" fmla="*/ 5170746 w 6118858"/>
              <a:gd name="connsiteY2" fmla="*/ 147228 h 1776526"/>
              <a:gd name="connsiteX3" fmla="*/ 6118858 w 6118858"/>
              <a:gd name="connsiteY3" fmla="*/ 0 h 1776526"/>
              <a:gd name="connsiteX0" fmla="*/ 9560 w 6166045"/>
              <a:gd name="connsiteY0" fmla="*/ 1862187 h 1862187"/>
              <a:gd name="connsiteX1" fmla="*/ 1070796 w 6166045"/>
              <a:gd name="connsiteY1" fmla="*/ 218185 h 1862187"/>
              <a:gd name="connsiteX2" fmla="*/ 5170746 w 6166045"/>
              <a:gd name="connsiteY2" fmla="*/ 232889 h 1862187"/>
              <a:gd name="connsiteX3" fmla="*/ 6166046 w 6166045"/>
              <a:gd name="connsiteY3" fmla="*/ 0 h 1862187"/>
              <a:gd name="connsiteX0" fmla="*/ 9560 w 6166047"/>
              <a:gd name="connsiteY0" fmla="*/ 1862187 h 1862187"/>
              <a:gd name="connsiteX1" fmla="*/ 1070796 w 6166047"/>
              <a:gd name="connsiteY1" fmla="*/ 218185 h 1862187"/>
              <a:gd name="connsiteX2" fmla="*/ 5170746 w 6166047"/>
              <a:gd name="connsiteY2" fmla="*/ 232889 h 1862187"/>
              <a:gd name="connsiteX3" fmla="*/ 6166046 w 6166047"/>
              <a:gd name="connsiteY3" fmla="*/ 0 h 1862187"/>
              <a:gd name="connsiteX0" fmla="*/ 375 w 6156862"/>
              <a:gd name="connsiteY0" fmla="*/ 1862187 h 1862187"/>
              <a:gd name="connsiteX1" fmla="*/ 1061611 w 6156862"/>
              <a:gd name="connsiteY1" fmla="*/ 218185 h 1862187"/>
              <a:gd name="connsiteX2" fmla="*/ 5134832 w 6156862"/>
              <a:gd name="connsiteY2" fmla="*/ 265487 h 1862187"/>
              <a:gd name="connsiteX3" fmla="*/ 6156861 w 6156862"/>
              <a:gd name="connsiteY3" fmla="*/ 0 h 1862187"/>
              <a:gd name="connsiteX0" fmla="*/ 397 w 6156884"/>
              <a:gd name="connsiteY0" fmla="*/ 1862187 h 1862187"/>
              <a:gd name="connsiteX1" fmla="*/ 1048267 w 6156884"/>
              <a:gd name="connsiteY1" fmla="*/ 299687 h 1862187"/>
              <a:gd name="connsiteX2" fmla="*/ 5134854 w 6156884"/>
              <a:gd name="connsiteY2" fmla="*/ 265487 h 1862187"/>
              <a:gd name="connsiteX3" fmla="*/ 6156883 w 6156884"/>
              <a:gd name="connsiteY3" fmla="*/ 0 h 1862187"/>
              <a:gd name="connsiteX0" fmla="*/ 260 w 6156747"/>
              <a:gd name="connsiteY0" fmla="*/ 1862187 h 1862187"/>
              <a:gd name="connsiteX1" fmla="*/ 1048130 w 6156747"/>
              <a:gd name="connsiteY1" fmla="*/ 299687 h 1862187"/>
              <a:gd name="connsiteX2" fmla="*/ 5134717 w 6156747"/>
              <a:gd name="connsiteY2" fmla="*/ 265487 h 1862187"/>
              <a:gd name="connsiteX3" fmla="*/ 6156746 w 6156747"/>
              <a:gd name="connsiteY3" fmla="*/ 0 h 1862187"/>
              <a:gd name="connsiteX0" fmla="*/ 250 w 6156737"/>
              <a:gd name="connsiteY0" fmla="*/ 1862187 h 1862187"/>
              <a:gd name="connsiteX1" fmla="*/ 1061486 w 6156737"/>
              <a:gd name="connsiteY1" fmla="*/ 239919 h 1862187"/>
              <a:gd name="connsiteX2" fmla="*/ 5134707 w 6156737"/>
              <a:gd name="connsiteY2" fmla="*/ 265487 h 1862187"/>
              <a:gd name="connsiteX3" fmla="*/ 6156736 w 6156737"/>
              <a:gd name="connsiteY3" fmla="*/ 0 h 1862187"/>
              <a:gd name="connsiteX0" fmla="*/ 250 w 6156737"/>
              <a:gd name="connsiteY0" fmla="*/ 1862187 h 1862187"/>
              <a:gd name="connsiteX1" fmla="*/ 1061486 w 6156737"/>
              <a:gd name="connsiteY1" fmla="*/ 239919 h 1862187"/>
              <a:gd name="connsiteX2" fmla="*/ 5134707 w 6156737"/>
              <a:gd name="connsiteY2" fmla="*/ 265487 h 1862187"/>
              <a:gd name="connsiteX3" fmla="*/ 6156736 w 6156737"/>
              <a:gd name="connsiteY3" fmla="*/ 0 h 1862187"/>
              <a:gd name="connsiteX0" fmla="*/ 250 w 6156737"/>
              <a:gd name="connsiteY0" fmla="*/ 1862187 h 1862187"/>
              <a:gd name="connsiteX1" fmla="*/ 1061486 w 6156737"/>
              <a:gd name="connsiteY1" fmla="*/ 239919 h 1862187"/>
              <a:gd name="connsiteX2" fmla="*/ 5134707 w 6156737"/>
              <a:gd name="connsiteY2" fmla="*/ 265487 h 1862187"/>
              <a:gd name="connsiteX3" fmla="*/ 6156736 w 6156737"/>
              <a:gd name="connsiteY3" fmla="*/ 0 h 1862187"/>
              <a:gd name="connsiteX0" fmla="*/ 258 w 6156745"/>
              <a:gd name="connsiteY0" fmla="*/ 1862187 h 1862187"/>
              <a:gd name="connsiteX1" fmla="*/ 1048130 w 6156745"/>
              <a:gd name="connsiteY1" fmla="*/ 256219 h 1862187"/>
              <a:gd name="connsiteX2" fmla="*/ 5134715 w 6156745"/>
              <a:gd name="connsiteY2" fmla="*/ 265487 h 1862187"/>
              <a:gd name="connsiteX3" fmla="*/ 6156744 w 6156745"/>
              <a:gd name="connsiteY3" fmla="*/ 0 h 1862187"/>
              <a:gd name="connsiteX0" fmla="*/ 258 w 6156745"/>
              <a:gd name="connsiteY0" fmla="*/ 1862187 h 1862187"/>
              <a:gd name="connsiteX1" fmla="*/ 1048130 w 6156745"/>
              <a:gd name="connsiteY1" fmla="*/ 256219 h 1862187"/>
              <a:gd name="connsiteX2" fmla="*/ 5134715 w 6156745"/>
              <a:gd name="connsiteY2" fmla="*/ 265487 h 1862187"/>
              <a:gd name="connsiteX3" fmla="*/ 6156744 w 6156745"/>
              <a:gd name="connsiteY3" fmla="*/ 0 h 1862187"/>
              <a:gd name="connsiteX0" fmla="*/ 385 w 6165642"/>
              <a:gd name="connsiteY0" fmla="*/ 1872879 h 1872879"/>
              <a:gd name="connsiteX1" fmla="*/ 1057027 w 6165642"/>
              <a:gd name="connsiteY1" fmla="*/ 256219 h 1872879"/>
              <a:gd name="connsiteX2" fmla="*/ 5143612 w 6165642"/>
              <a:gd name="connsiteY2" fmla="*/ 265487 h 1872879"/>
              <a:gd name="connsiteX3" fmla="*/ 6165641 w 6165642"/>
              <a:gd name="connsiteY3" fmla="*/ 0 h 1872879"/>
              <a:gd name="connsiteX0" fmla="*/ 171 w 6165428"/>
              <a:gd name="connsiteY0" fmla="*/ 1872879 h 1872879"/>
              <a:gd name="connsiteX1" fmla="*/ 1056813 w 6165428"/>
              <a:gd name="connsiteY1" fmla="*/ 256219 h 1872879"/>
              <a:gd name="connsiteX2" fmla="*/ 5143398 w 6165428"/>
              <a:gd name="connsiteY2" fmla="*/ 265487 h 1872879"/>
              <a:gd name="connsiteX3" fmla="*/ 6165427 w 6165428"/>
              <a:gd name="connsiteY3" fmla="*/ 0 h 1872879"/>
            </a:gdLst>
            <a:ahLst/>
            <a:cxnLst>
              <a:cxn ang="0">
                <a:pos x="connsiteX0" y="connsiteY0"/>
              </a:cxn>
              <a:cxn ang="0">
                <a:pos x="connsiteX1" y="connsiteY1"/>
              </a:cxn>
              <a:cxn ang="0">
                <a:pos x="connsiteX2" y="connsiteY2"/>
              </a:cxn>
              <a:cxn ang="0">
                <a:pos x="connsiteX3" y="connsiteY3"/>
              </a:cxn>
            </a:cxnLst>
            <a:rect l="l" t="t" r="r" b="b"/>
            <a:pathLst>
              <a:path w="6165428" h="1872879">
                <a:moveTo>
                  <a:pt x="171" y="1872879"/>
                </a:moveTo>
                <a:cubicBezTo>
                  <a:pt x="-10563" y="410887"/>
                  <a:pt x="489030" y="256803"/>
                  <a:pt x="1056813" y="256219"/>
                </a:cubicBezTo>
                <a:lnTo>
                  <a:pt x="5143398" y="265487"/>
                </a:lnTo>
                <a:cubicBezTo>
                  <a:pt x="5861190" y="271683"/>
                  <a:pt x="6145394" y="168889"/>
                  <a:pt x="6165427" y="0"/>
                </a:cubicBezTo>
              </a:path>
            </a:pathLst>
          </a:custGeom>
          <a:noFill/>
          <a:ln w="25400">
            <a:solidFill>
              <a:schemeClr val="accent6">
                <a:lumMod val="75000"/>
              </a:schemeClr>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5" name="Arrow44_53">
            <a:extLst>
              <a:ext uri="{FF2B5EF4-FFF2-40B4-BE49-F238E27FC236}">
                <a16:creationId xmlns:a16="http://schemas.microsoft.com/office/drawing/2014/main" id="{29434A56-9C57-415C-9731-93642A5F329B}"/>
              </a:ext>
              <a:ext uri="{147F2762-F138-4A5C-976F-8EAC2B608ADB}">
                <a16:predDERef xmlns:a16="http://schemas.microsoft.com/office/drawing/2014/main" pred="{7924CC4E-CB43-48B7-B03C-F58F283EBCDA}"/>
              </a:ext>
              <a:ext uri="{C183D7F6-B498-43B3-948B-1728B52AA6E4}">
                <adec:decorative xmlns:adec="http://schemas.microsoft.com/office/drawing/2017/decorative" val="1"/>
              </a:ext>
            </a:extLst>
          </xdr:cNvPr>
          <xdr:cNvSpPr/>
        </xdr:nvSpPr>
        <xdr:spPr>
          <a:xfrm rot="5400000" flipH="1">
            <a:off x="7724072" y="7791964"/>
            <a:ext cx="276412" cy="446457"/>
          </a:xfrm>
          <a:custGeom>
            <a:avLst/>
            <a:gdLst>
              <a:gd name="connsiteX0" fmla="*/ 0 w 3768587"/>
              <a:gd name="connsiteY0" fmla="*/ 447261 h 447261"/>
              <a:gd name="connsiteX1" fmla="*/ 190500 w 3768587"/>
              <a:gd name="connsiteY1" fmla="*/ 331304 h 447261"/>
              <a:gd name="connsiteX2" fmla="*/ 927653 w 3768587"/>
              <a:gd name="connsiteY2" fmla="*/ 298174 h 447261"/>
              <a:gd name="connsiteX3" fmla="*/ 1697935 w 3768587"/>
              <a:gd name="connsiteY3" fmla="*/ 306456 h 447261"/>
              <a:gd name="connsiteX4" fmla="*/ 2948609 w 3768587"/>
              <a:gd name="connsiteY4" fmla="*/ 314739 h 447261"/>
              <a:gd name="connsiteX5" fmla="*/ 3768587 w 3768587"/>
              <a:gd name="connsiteY5" fmla="*/ 0 h 447261"/>
              <a:gd name="connsiteX0" fmla="*/ 0 w 3768587"/>
              <a:gd name="connsiteY0" fmla="*/ 447261 h 447261"/>
              <a:gd name="connsiteX1" fmla="*/ 280080 w 3768587"/>
              <a:gd name="connsiteY1" fmla="*/ 278816 h 447261"/>
              <a:gd name="connsiteX2" fmla="*/ 927653 w 3768587"/>
              <a:gd name="connsiteY2" fmla="*/ 298174 h 447261"/>
              <a:gd name="connsiteX3" fmla="*/ 1697935 w 3768587"/>
              <a:gd name="connsiteY3" fmla="*/ 306456 h 447261"/>
              <a:gd name="connsiteX4" fmla="*/ 2948609 w 3768587"/>
              <a:gd name="connsiteY4" fmla="*/ 314739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697935 w 3768587"/>
              <a:gd name="connsiteY3" fmla="*/ 306456 h 447261"/>
              <a:gd name="connsiteX4" fmla="*/ 2948609 w 3768587"/>
              <a:gd name="connsiteY4" fmla="*/ 314739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948609 w 3768587"/>
              <a:gd name="connsiteY4" fmla="*/ 314739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910218 w 3768587"/>
              <a:gd name="connsiteY4" fmla="*/ 144154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3085372 w 3768587"/>
              <a:gd name="connsiteY4" fmla="*/ 162000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3079533 w 3768587"/>
              <a:gd name="connsiteY4" fmla="*/ 191743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845995 w 3768587"/>
              <a:gd name="connsiteY4" fmla="*/ 144154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845995 w 3768587"/>
              <a:gd name="connsiteY4" fmla="*/ 144154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869349 w 3768587"/>
              <a:gd name="connsiteY4" fmla="*/ 162000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869349 w 3768587"/>
              <a:gd name="connsiteY4" fmla="*/ 162000 h 447261"/>
              <a:gd name="connsiteX5" fmla="*/ 3768587 w 3768587"/>
              <a:gd name="connsiteY5" fmla="*/ 0 h 447261"/>
              <a:gd name="connsiteX0" fmla="*/ 0 w 3768587"/>
              <a:gd name="connsiteY0" fmla="*/ 447261 h 447261"/>
              <a:gd name="connsiteX1" fmla="*/ 1094014 w 3768587"/>
              <a:gd name="connsiteY1" fmla="*/ 160394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1094014 w 3768587"/>
              <a:gd name="connsiteY1" fmla="*/ 160394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3394774 w 3768587"/>
              <a:gd name="connsiteY3" fmla="*/ 135137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3394774 w 3768587"/>
              <a:gd name="connsiteY3" fmla="*/ 135137 h 447261"/>
              <a:gd name="connsiteX4" fmla="*/ 3768587 w 3768587"/>
              <a:gd name="connsiteY4" fmla="*/ 0 h 447261"/>
              <a:gd name="connsiteX0" fmla="*/ 0 w 3768587"/>
              <a:gd name="connsiteY0" fmla="*/ 447261 h 447261"/>
              <a:gd name="connsiteX1" fmla="*/ 354039 w 3768587"/>
              <a:gd name="connsiteY1" fmla="*/ 290231 h 447261"/>
              <a:gd name="connsiteX2" fmla="*/ 3394774 w 3768587"/>
              <a:gd name="connsiteY2" fmla="*/ 135137 h 447261"/>
              <a:gd name="connsiteX3" fmla="*/ 3768587 w 3768587"/>
              <a:gd name="connsiteY3" fmla="*/ 0 h 447261"/>
              <a:gd name="connsiteX0" fmla="*/ 0 w 3768587"/>
              <a:gd name="connsiteY0" fmla="*/ 447261 h 447261"/>
              <a:gd name="connsiteX1" fmla="*/ 354039 w 3768587"/>
              <a:gd name="connsiteY1" fmla="*/ 290231 h 447261"/>
              <a:gd name="connsiteX2" fmla="*/ 3394774 w 3768587"/>
              <a:gd name="connsiteY2" fmla="*/ 135137 h 447261"/>
              <a:gd name="connsiteX3" fmla="*/ 3768587 w 3768587"/>
              <a:gd name="connsiteY3" fmla="*/ 0 h 447261"/>
              <a:gd name="connsiteX0" fmla="*/ 143323 w 3622926"/>
              <a:gd name="connsiteY0" fmla="*/ 451738 h 451738"/>
              <a:gd name="connsiteX1" fmla="*/ 208378 w 3622926"/>
              <a:gd name="connsiteY1" fmla="*/ 290231 h 451738"/>
              <a:gd name="connsiteX2" fmla="*/ 3249113 w 3622926"/>
              <a:gd name="connsiteY2" fmla="*/ 135137 h 451738"/>
              <a:gd name="connsiteX3" fmla="*/ 3622926 w 3622926"/>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257711 w 3479603"/>
              <a:gd name="connsiteY1" fmla="*/ 357388 h 451738"/>
              <a:gd name="connsiteX2" fmla="*/ 3105790 w 3479603"/>
              <a:gd name="connsiteY2" fmla="*/ 135137 h 451738"/>
              <a:gd name="connsiteX3" fmla="*/ 3479603 w 3479603"/>
              <a:gd name="connsiteY3" fmla="*/ 0 h 451738"/>
              <a:gd name="connsiteX0" fmla="*/ 0 w 3479603"/>
              <a:gd name="connsiteY0" fmla="*/ 451738 h 451738"/>
              <a:gd name="connsiteX1" fmla="*/ 257711 w 3479603"/>
              <a:gd name="connsiteY1" fmla="*/ 357388 h 451738"/>
              <a:gd name="connsiteX2" fmla="*/ 3105790 w 3479603"/>
              <a:gd name="connsiteY2" fmla="*/ 135137 h 451738"/>
              <a:gd name="connsiteX3" fmla="*/ 3479603 w 3479603"/>
              <a:gd name="connsiteY3" fmla="*/ 0 h 451738"/>
              <a:gd name="connsiteX0" fmla="*/ 0 w 3479603"/>
              <a:gd name="connsiteY0" fmla="*/ 451738 h 451738"/>
              <a:gd name="connsiteX1" fmla="*/ 257711 w 3479603"/>
              <a:gd name="connsiteY1" fmla="*/ 357388 h 451738"/>
              <a:gd name="connsiteX2" fmla="*/ 3105790 w 3479603"/>
              <a:gd name="connsiteY2" fmla="*/ 135137 h 451738"/>
              <a:gd name="connsiteX3" fmla="*/ 3479603 w 3479603"/>
              <a:gd name="connsiteY3" fmla="*/ 0 h 451738"/>
              <a:gd name="connsiteX0" fmla="*/ 0 w 3479603"/>
              <a:gd name="connsiteY0" fmla="*/ 451738 h 451738"/>
              <a:gd name="connsiteX1" fmla="*/ 257711 w 3479603"/>
              <a:gd name="connsiteY1" fmla="*/ 357388 h 451738"/>
              <a:gd name="connsiteX2" fmla="*/ 3097033 w 3479603"/>
              <a:gd name="connsiteY2" fmla="*/ 233634 h 451738"/>
              <a:gd name="connsiteX3" fmla="*/ 3479603 w 3479603"/>
              <a:gd name="connsiteY3" fmla="*/ 0 h 451738"/>
              <a:gd name="connsiteX0" fmla="*/ 0 w 3479603"/>
              <a:gd name="connsiteY0" fmla="*/ 451738 h 451738"/>
              <a:gd name="connsiteX1" fmla="*/ 257711 w 3479603"/>
              <a:gd name="connsiteY1" fmla="*/ 357388 h 451738"/>
              <a:gd name="connsiteX2" fmla="*/ 3097033 w 3479603"/>
              <a:gd name="connsiteY2" fmla="*/ 233634 h 451738"/>
              <a:gd name="connsiteX3" fmla="*/ 3479603 w 3479603"/>
              <a:gd name="connsiteY3" fmla="*/ 0 h 451738"/>
              <a:gd name="connsiteX0" fmla="*/ 0 w 3479603"/>
              <a:gd name="connsiteY0" fmla="*/ 451738 h 451738"/>
              <a:gd name="connsiteX1" fmla="*/ 266468 w 3479603"/>
              <a:gd name="connsiteY1" fmla="*/ 343957 h 451738"/>
              <a:gd name="connsiteX2" fmla="*/ 3097033 w 3479603"/>
              <a:gd name="connsiteY2" fmla="*/ 233634 h 451738"/>
              <a:gd name="connsiteX3" fmla="*/ 3479603 w 3479603"/>
              <a:gd name="connsiteY3" fmla="*/ 0 h 451738"/>
              <a:gd name="connsiteX0" fmla="*/ 0 w 3479603"/>
              <a:gd name="connsiteY0" fmla="*/ 451738 h 451738"/>
              <a:gd name="connsiteX1" fmla="*/ 266468 w 3479603"/>
              <a:gd name="connsiteY1" fmla="*/ 343957 h 451738"/>
              <a:gd name="connsiteX2" fmla="*/ 3092654 w 3479603"/>
              <a:gd name="connsiteY2" fmla="*/ 224680 h 451738"/>
              <a:gd name="connsiteX3" fmla="*/ 3479603 w 3479603"/>
              <a:gd name="connsiteY3" fmla="*/ 0 h 451738"/>
              <a:gd name="connsiteX0" fmla="*/ 0 w 3479603"/>
              <a:gd name="connsiteY0" fmla="*/ 451738 h 451738"/>
              <a:gd name="connsiteX1" fmla="*/ 266468 w 3479603"/>
              <a:gd name="connsiteY1" fmla="*/ 343957 h 451738"/>
              <a:gd name="connsiteX2" fmla="*/ 3092654 w 3479603"/>
              <a:gd name="connsiteY2" fmla="*/ 224680 h 451738"/>
              <a:gd name="connsiteX3" fmla="*/ 3479603 w 3479603"/>
              <a:gd name="connsiteY3" fmla="*/ 0 h 451738"/>
              <a:gd name="connsiteX0" fmla="*/ 0 w 3479603"/>
              <a:gd name="connsiteY0" fmla="*/ 451738 h 451738"/>
              <a:gd name="connsiteX1" fmla="*/ 266468 w 3479603"/>
              <a:gd name="connsiteY1" fmla="*/ 343957 h 451738"/>
              <a:gd name="connsiteX2" fmla="*/ 3110168 w 3479603"/>
              <a:gd name="connsiteY2" fmla="*/ 238112 h 451738"/>
              <a:gd name="connsiteX3" fmla="*/ 3479603 w 3479603"/>
              <a:gd name="connsiteY3" fmla="*/ 0 h 451738"/>
              <a:gd name="connsiteX0" fmla="*/ 0 w 3479603"/>
              <a:gd name="connsiteY0" fmla="*/ 451738 h 451738"/>
              <a:gd name="connsiteX1" fmla="*/ 266468 w 3479603"/>
              <a:gd name="connsiteY1" fmla="*/ 343957 h 451738"/>
              <a:gd name="connsiteX2" fmla="*/ 3097033 w 3479603"/>
              <a:gd name="connsiteY2" fmla="*/ 229158 h 451738"/>
              <a:gd name="connsiteX3" fmla="*/ 3479603 w 3479603"/>
              <a:gd name="connsiteY3" fmla="*/ 0 h 451738"/>
              <a:gd name="connsiteX0" fmla="*/ 22889 w 3502492"/>
              <a:gd name="connsiteY0" fmla="*/ 451738 h 451738"/>
              <a:gd name="connsiteX1" fmla="*/ 64836 w 3502492"/>
              <a:gd name="connsiteY1" fmla="*/ 360480 h 451738"/>
              <a:gd name="connsiteX2" fmla="*/ 3119922 w 3502492"/>
              <a:gd name="connsiteY2" fmla="*/ 229158 h 451738"/>
              <a:gd name="connsiteX3" fmla="*/ 3502492 w 3502492"/>
              <a:gd name="connsiteY3" fmla="*/ 0 h 451738"/>
              <a:gd name="connsiteX0" fmla="*/ 0 w 3479603"/>
              <a:gd name="connsiteY0" fmla="*/ 451738 h 451738"/>
              <a:gd name="connsiteX1" fmla="*/ 41947 w 3479603"/>
              <a:gd name="connsiteY1" fmla="*/ 360480 h 451738"/>
              <a:gd name="connsiteX2" fmla="*/ 3097033 w 3479603"/>
              <a:gd name="connsiteY2" fmla="*/ 229158 h 451738"/>
              <a:gd name="connsiteX3" fmla="*/ 3479603 w 3479603"/>
              <a:gd name="connsiteY3" fmla="*/ 0 h 451738"/>
              <a:gd name="connsiteX0" fmla="*/ 0 w 3479603"/>
              <a:gd name="connsiteY0" fmla="*/ 451738 h 451738"/>
              <a:gd name="connsiteX1" fmla="*/ 41947 w 3479603"/>
              <a:gd name="connsiteY1" fmla="*/ 360480 h 451738"/>
              <a:gd name="connsiteX2" fmla="*/ 3097033 w 3479603"/>
              <a:gd name="connsiteY2" fmla="*/ 229158 h 451738"/>
              <a:gd name="connsiteX3" fmla="*/ 3479603 w 3479603"/>
              <a:gd name="connsiteY3" fmla="*/ 0 h 451738"/>
              <a:gd name="connsiteX0" fmla="*/ 818 w 3480421"/>
              <a:gd name="connsiteY0" fmla="*/ 451738 h 451738"/>
              <a:gd name="connsiteX1" fmla="*/ 0 w 3480421"/>
              <a:gd name="connsiteY1" fmla="*/ 360480 h 451738"/>
              <a:gd name="connsiteX2" fmla="*/ 3097851 w 3480421"/>
              <a:gd name="connsiteY2" fmla="*/ 229158 h 451738"/>
              <a:gd name="connsiteX3" fmla="*/ 3480421 w 3480421"/>
              <a:gd name="connsiteY3" fmla="*/ 0 h 451738"/>
              <a:gd name="connsiteX0" fmla="*/ 2503 w 3482106"/>
              <a:gd name="connsiteY0" fmla="*/ 451738 h 451738"/>
              <a:gd name="connsiteX1" fmla="*/ 1685 w 3482106"/>
              <a:gd name="connsiteY1" fmla="*/ 360480 h 451738"/>
              <a:gd name="connsiteX2" fmla="*/ 3099536 w 3482106"/>
              <a:gd name="connsiteY2" fmla="*/ 229158 h 451738"/>
              <a:gd name="connsiteX3" fmla="*/ 3482106 w 3482106"/>
              <a:gd name="connsiteY3" fmla="*/ 0 h 451738"/>
              <a:gd name="connsiteX0" fmla="*/ 2503 w 3482106"/>
              <a:gd name="connsiteY0" fmla="*/ 451738 h 451738"/>
              <a:gd name="connsiteX1" fmla="*/ 1685 w 3482106"/>
              <a:gd name="connsiteY1" fmla="*/ 360480 h 451738"/>
              <a:gd name="connsiteX2" fmla="*/ 3482106 w 3482106"/>
              <a:gd name="connsiteY2" fmla="*/ 0 h 451738"/>
              <a:gd name="connsiteX0" fmla="*/ 2503 w 3893727"/>
              <a:gd name="connsiteY0" fmla="*/ 115783 h 115783"/>
              <a:gd name="connsiteX1" fmla="*/ 1685 w 3893727"/>
              <a:gd name="connsiteY1" fmla="*/ 24525 h 115783"/>
              <a:gd name="connsiteX2" fmla="*/ 3893727 w 3893727"/>
              <a:gd name="connsiteY2" fmla="*/ 0 h 115783"/>
              <a:gd name="connsiteX0" fmla="*/ 393 w 3891617"/>
              <a:gd name="connsiteY0" fmla="*/ 115783 h 115783"/>
              <a:gd name="connsiteX1" fmla="*/ 86175 w 3891617"/>
              <a:gd name="connsiteY1" fmla="*/ 24525 h 115783"/>
              <a:gd name="connsiteX2" fmla="*/ 3891617 w 3891617"/>
              <a:gd name="connsiteY2" fmla="*/ 0 h 115783"/>
              <a:gd name="connsiteX0" fmla="*/ 502871 w 4394095"/>
              <a:gd name="connsiteY0" fmla="*/ 115783 h 115783"/>
              <a:gd name="connsiteX1" fmla="*/ 588653 w 4394095"/>
              <a:gd name="connsiteY1" fmla="*/ 24525 h 115783"/>
              <a:gd name="connsiteX2" fmla="*/ 4394095 w 4394095"/>
              <a:gd name="connsiteY2" fmla="*/ 0 h 115783"/>
              <a:gd name="connsiteX0" fmla="*/ 5672 w 3896896"/>
              <a:gd name="connsiteY0" fmla="*/ 115783 h 115783"/>
              <a:gd name="connsiteX1" fmla="*/ 91454 w 3896896"/>
              <a:gd name="connsiteY1" fmla="*/ 24525 h 115783"/>
              <a:gd name="connsiteX2" fmla="*/ 3896896 w 3896896"/>
              <a:gd name="connsiteY2" fmla="*/ 0 h 115783"/>
              <a:gd name="connsiteX0" fmla="*/ 251 w 3891475"/>
              <a:gd name="connsiteY0" fmla="*/ 115783 h 115783"/>
              <a:gd name="connsiteX1" fmla="*/ 259233 w 3891475"/>
              <a:gd name="connsiteY1" fmla="*/ 24525 h 115783"/>
              <a:gd name="connsiteX2" fmla="*/ 3891475 w 3891475"/>
              <a:gd name="connsiteY2" fmla="*/ 0 h 115783"/>
              <a:gd name="connsiteX0" fmla="*/ 294 w 3891518"/>
              <a:gd name="connsiteY0" fmla="*/ 115783 h 115783"/>
              <a:gd name="connsiteX1" fmla="*/ 259276 w 3891518"/>
              <a:gd name="connsiteY1" fmla="*/ 24525 h 115783"/>
              <a:gd name="connsiteX2" fmla="*/ 3891518 w 3891518"/>
              <a:gd name="connsiteY2" fmla="*/ 0 h 115783"/>
              <a:gd name="connsiteX0" fmla="*/ 119429 w 4024327"/>
              <a:gd name="connsiteY0" fmla="*/ 215595 h 215595"/>
              <a:gd name="connsiteX1" fmla="*/ 378411 w 4024327"/>
              <a:gd name="connsiteY1" fmla="*/ 124337 h 215595"/>
              <a:gd name="connsiteX2" fmla="*/ 4024327 w 4024327"/>
              <a:gd name="connsiteY2" fmla="*/ 0 h 215595"/>
              <a:gd name="connsiteX0" fmla="*/ 119429 w 4024327"/>
              <a:gd name="connsiteY0" fmla="*/ 215595 h 215595"/>
              <a:gd name="connsiteX1" fmla="*/ 378411 w 4024327"/>
              <a:gd name="connsiteY1" fmla="*/ 124337 h 215595"/>
              <a:gd name="connsiteX2" fmla="*/ 4024327 w 4024327"/>
              <a:gd name="connsiteY2" fmla="*/ 0 h 215595"/>
              <a:gd name="connsiteX0" fmla="*/ 98662 w 4049114"/>
              <a:gd name="connsiteY0" fmla="*/ 215595 h 215595"/>
              <a:gd name="connsiteX1" fmla="*/ 357644 w 4049114"/>
              <a:gd name="connsiteY1" fmla="*/ 124337 h 215595"/>
              <a:gd name="connsiteX2" fmla="*/ 3692142 w 4049114"/>
              <a:gd name="connsiteY2" fmla="*/ 99156 h 215595"/>
              <a:gd name="connsiteX3" fmla="*/ 4003560 w 4049114"/>
              <a:gd name="connsiteY3" fmla="*/ 0 h 215595"/>
              <a:gd name="connsiteX0" fmla="*/ 98662 w 4003560"/>
              <a:gd name="connsiteY0" fmla="*/ 215595 h 215595"/>
              <a:gd name="connsiteX1" fmla="*/ 357644 w 4003560"/>
              <a:gd name="connsiteY1" fmla="*/ 124337 h 215595"/>
              <a:gd name="connsiteX2" fmla="*/ 3692142 w 4003560"/>
              <a:gd name="connsiteY2" fmla="*/ 99156 h 215595"/>
              <a:gd name="connsiteX3" fmla="*/ 4003560 w 4003560"/>
              <a:gd name="connsiteY3" fmla="*/ 0 h 215595"/>
              <a:gd name="connsiteX0" fmla="*/ 99261 w 4004159"/>
              <a:gd name="connsiteY0" fmla="*/ 215595 h 215595"/>
              <a:gd name="connsiteX1" fmla="*/ 358243 w 4004159"/>
              <a:gd name="connsiteY1" fmla="*/ 124337 h 215595"/>
              <a:gd name="connsiteX2" fmla="*/ 3701856 w 4004159"/>
              <a:gd name="connsiteY2" fmla="*/ 103909 h 215595"/>
              <a:gd name="connsiteX3" fmla="*/ 4004159 w 4004159"/>
              <a:gd name="connsiteY3" fmla="*/ 0 h 215595"/>
              <a:gd name="connsiteX0" fmla="*/ 99261 w 4004159"/>
              <a:gd name="connsiteY0" fmla="*/ 215595 h 215595"/>
              <a:gd name="connsiteX1" fmla="*/ 358243 w 4004159"/>
              <a:gd name="connsiteY1" fmla="*/ 124337 h 215595"/>
              <a:gd name="connsiteX2" fmla="*/ 3701856 w 4004159"/>
              <a:gd name="connsiteY2" fmla="*/ 103909 h 215595"/>
              <a:gd name="connsiteX3" fmla="*/ 4004159 w 4004159"/>
              <a:gd name="connsiteY3" fmla="*/ 0 h 215595"/>
              <a:gd name="connsiteX0" fmla="*/ 99261 w 4004159"/>
              <a:gd name="connsiteY0" fmla="*/ 215595 h 215595"/>
              <a:gd name="connsiteX1" fmla="*/ 358243 w 4004159"/>
              <a:gd name="connsiteY1" fmla="*/ 124337 h 215595"/>
              <a:gd name="connsiteX2" fmla="*/ 3701856 w 4004159"/>
              <a:gd name="connsiteY2" fmla="*/ 103909 h 215595"/>
              <a:gd name="connsiteX3" fmla="*/ 4004159 w 4004159"/>
              <a:gd name="connsiteY3" fmla="*/ 0 h 215595"/>
              <a:gd name="connsiteX0" fmla="*/ 99261 w 4004159"/>
              <a:gd name="connsiteY0" fmla="*/ 215595 h 215595"/>
              <a:gd name="connsiteX1" fmla="*/ 358243 w 4004159"/>
              <a:gd name="connsiteY1" fmla="*/ 124337 h 215595"/>
              <a:gd name="connsiteX2" fmla="*/ 3701856 w 4004159"/>
              <a:gd name="connsiteY2" fmla="*/ 103909 h 215595"/>
              <a:gd name="connsiteX3" fmla="*/ 4004159 w 4004159"/>
              <a:gd name="connsiteY3" fmla="*/ 0 h 215595"/>
              <a:gd name="connsiteX0" fmla="*/ 99261 w 4004259"/>
              <a:gd name="connsiteY0" fmla="*/ 215595 h 215595"/>
              <a:gd name="connsiteX1" fmla="*/ 358243 w 4004259"/>
              <a:gd name="connsiteY1" fmla="*/ 124337 h 215595"/>
              <a:gd name="connsiteX2" fmla="*/ 3701856 w 4004259"/>
              <a:gd name="connsiteY2" fmla="*/ 103909 h 215595"/>
              <a:gd name="connsiteX3" fmla="*/ 4004159 w 4004259"/>
              <a:gd name="connsiteY3" fmla="*/ 0 h 215595"/>
              <a:gd name="connsiteX0" fmla="*/ 270 w 3905268"/>
              <a:gd name="connsiteY0" fmla="*/ 215595 h 215595"/>
              <a:gd name="connsiteX1" fmla="*/ 259252 w 3905268"/>
              <a:gd name="connsiteY1" fmla="*/ 124337 h 215595"/>
              <a:gd name="connsiteX2" fmla="*/ 3602865 w 3905268"/>
              <a:gd name="connsiteY2" fmla="*/ 103909 h 215595"/>
              <a:gd name="connsiteX3" fmla="*/ 3905168 w 3905268"/>
              <a:gd name="connsiteY3" fmla="*/ 0 h 215595"/>
              <a:gd name="connsiteX0" fmla="*/ 47849 w 3952764"/>
              <a:gd name="connsiteY0" fmla="*/ 215595 h 215595"/>
              <a:gd name="connsiteX1" fmla="*/ 306831 w 3952764"/>
              <a:gd name="connsiteY1" fmla="*/ 124337 h 215595"/>
              <a:gd name="connsiteX2" fmla="*/ 2828450 w 3952764"/>
              <a:gd name="connsiteY2" fmla="*/ 115237 h 215595"/>
              <a:gd name="connsiteX3" fmla="*/ 3952747 w 3952764"/>
              <a:gd name="connsiteY3" fmla="*/ 0 h 215595"/>
              <a:gd name="connsiteX0" fmla="*/ 47849 w 3952776"/>
              <a:gd name="connsiteY0" fmla="*/ 215595 h 215595"/>
              <a:gd name="connsiteX1" fmla="*/ 306831 w 3952776"/>
              <a:gd name="connsiteY1" fmla="*/ 124337 h 215595"/>
              <a:gd name="connsiteX2" fmla="*/ 2828450 w 3952776"/>
              <a:gd name="connsiteY2" fmla="*/ 115237 h 215595"/>
              <a:gd name="connsiteX3" fmla="*/ 3952747 w 3952776"/>
              <a:gd name="connsiteY3" fmla="*/ 0 h 215595"/>
              <a:gd name="connsiteX0" fmla="*/ 31774 w 3936689"/>
              <a:gd name="connsiteY0" fmla="*/ 215595 h 215595"/>
              <a:gd name="connsiteX1" fmla="*/ 290756 w 3936689"/>
              <a:gd name="connsiteY1" fmla="*/ 124337 h 215595"/>
              <a:gd name="connsiteX2" fmla="*/ 2520700 w 3936689"/>
              <a:gd name="connsiteY2" fmla="*/ 205861 h 215595"/>
              <a:gd name="connsiteX3" fmla="*/ 3936672 w 3936689"/>
              <a:gd name="connsiteY3" fmla="*/ 0 h 215595"/>
              <a:gd name="connsiteX0" fmla="*/ 50932 w 3955859"/>
              <a:gd name="connsiteY0" fmla="*/ 215595 h 215595"/>
              <a:gd name="connsiteX1" fmla="*/ 309914 w 3955859"/>
              <a:gd name="connsiteY1" fmla="*/ 124337 h 215595"/>
              <a:gd name="connsiteX2" fmla="*/ 2884567 w 3955859"/>
              <a:gd name="connsiteY2" fmla="*/ 120902 h 215595"/>
              <a:gd name="connsiteX3" fmla="*/ 3955830 w 3955859"/>
              <a:gd name="connsiteY3" fmla="*/ 0 h 215595"/>
              <a:gd name="connsiteX0" fmla="*/ 50938 w 3955865"/>
              <a:gd name="connsiteY0" fmla="*/ 215595 h 215595"/>
              <a:gd name="connsiteX1" fmla="*/ 309920 w 3955865"/>
              <a:gd name="connsiteY1" fmla="*/ 124337 h 215595"/>
              <a:gd name="connsiteX2" fmla="*/ 2884573 w 3955865"/>
              <a:gd name="connsiteY2" fmla="*/ 120902 h 215595"/>
              <a:gd name="connsiteX3" fmla="*/ 3955836 w 3955865"/>
              <a:gd name="connsiteY3" fmla="*/ 0 h 215595"/>
              <a:gd name="connsiteX0" fmla="*/ 50938 w 3955865"/>
              <a:gd name="connsiteY0" fmla="*/ 215595 h 215595"/>
              <a:gd name="connsiteX1" fmla="*/ 309920 w 3955865"/>
              <a:gd name="connsiteY1" fmla="*/ 124337 h 215595"/>
              <a:gd name="connsiteX2" fmla="*/ 2884573 w 3955865"/>
              <a:gd name="connsiteY2" fmla="*/ 120902 h 215595"/>
              <a:gd name="connsiteX3" fmla="*/ 3955836 w 3955865"/>
              <a:gd name="connsiteY3" fmla="*/ 0 h 215595"/>
              <a:gd name="connsiteX0" fmla="*/ 122 w 3905055"/>
              <a:gd name="connsiteY0" fmla="*/ 215595 h 215595"/>
              <a:gd name="connsiteX1" fmla="*/ 789419 w 3905055"/>
              <a:gd name="connsiteY1" fmla="*/ 130001 h 215595"/>
              <a:gd name="connsiteX2" fmla="*/ 2833757 w 3905055"/>
              <a:gd name="connsiteY2" fmla="*/ 120902 h 215595"/>
              <a:gd name="connsiteX3" fmla="*/ 3905020 w 3905055"/>
              <a:gd name="connsiteY3" fmla="*/ 0 h 215595"/>
              <a:gd name="connsiteX0" fmla="*/ 122 w 3905055"/>
              <a:gd name="connsiteY0" fmla="*/ 215595 h 215595"/>
              <a:gd name="connsiteX1" fmla="*/ 789419 w 3905055"/>
              <a:gd name="connsiteY1" fmla="*/ 130001 h 215595"/>
              <a:gd name="connsiteX2" fmla="*/ 2833757 w 3905055"/>
              <a:gd name="connsiteY2" fmla="*/ 120902 h 215595"/>
              <a:gd name="connsiteX3" fmla="*/ 3905020 w 3905055"/>
              <a:gd name="connsiteY3" fmla="*/ 0 h 215595"/>
              <a:gd name="connsiteX0" fmla="*/ 104 w 3905037"/>
              <a:gd name="connsiteY0" fmla="*/ 215595 h 215595"/>
              <a:gd name="connsiteX1" fmla="*/ 789401 w 3905037"/>
              <a:gd name="connsiteY1" fmla="*/ 130001 h 215595"/>
              <a:gd name="connsiteX2" fmla="*/ 2833739 w 3905037"/>
              <a:gd name="connsiteY2" fmla="*/ 120902 h 215595"/>
              <a:gd name="connsiteX3" fmla="*/ 3905002 w 3905037"/>
              <a:gd name="connsiteY3" fmla="*/ 0 h 215595"/>
              <a:gd name="connsiteX0" fmla="*/ 104 w 3904997"/>
              <a:gd name="connsiteY0" fmla="*/ 215595 h 215595"/>
              <a:gd name="connsiteX1" fmla="*/ 789401 w 3904997"/>
              <a:gd name="connsiteY1" fmla="*/ 130001 h 215595"/>
              <a:gd name="connsiteX2" fmla="*/ 3905002 w 3904997"/>
              <a:gd name="connsiteY2" fmla="*/ 0 h 215595"/>
              <a:gd name="connsiteX0" fmla="*/ 25 w 3904918"/>
              <a:gd name="connsiteY0" fmla="*/ 215595 h 215595"/>
              <a:gd name="connsiteX1" fmla="*/ 1967777 w 3904918"/>
              <a:gd name="connsiteY1" fmla="*/ 135666 h 215595"/>
              <a:gd name="connsiteX2" fmla="*/ 3904923 w 3904918"/>
              <a:gd name="connsiteY2" fmla="*/ 0 h 215595"/>
              <a:gd name="connsiteX0" fmla="*/ 25 w 3904918"/>
              <a:gd name="connsiteY0" fmla="*/ 215595 h 215595"/>
              <a:gd name="connsiteX1" fmla="*/ 1967777 w 3904918"/>
              <a:gd name="connsiteY1" fmla="*/ 135666 h 215595"/>
              <a:gd name="connsiteX2" fmla="*/ 3904923 w 3904918"/>
              <a:gd name="connsiteY2" fmla="*/ 0 h 215595"/>
              <a:gd name="connsiteX0" fmla="*/ 65 w 3904958"/>
              <a:gd name="connsiteY0" fmla="*/ 215595 h 215595"/>
              <a:gd name="connsiteX1" fmla="*/ 1967817 w 3904958"/>
              <a:gd name="connsiteY1" fmla="*/ 135666 h 215595"/>
              <a:gd name="connsiteX2" fmla="*/ 3904963 w 3904958"/>
              <a:gd name="connsiteY2" fmla="*/ 0 h 215595"/>
              <a:gd name="connsiteX0" fmla="*/ 65 w 3919123"/>
              <a:gd name="connsiteY0" fmla="*/ 215595 h 215595"/>
              <a:gd name="connsiteX1" fmla="*/ 1967817 w 3919123"/>
              <a:gd name="connsiteY1" fmla="*/ 135666 h 215595"/>
              <a:gd name="connsiteX2" fmla="*/ 3904963 w 3919123"/>
              <a:gd name="connsiteY2" fmla="*/ 0 h 215595"/>
              <a:gd name="connsiteX0" fmla="*/ 65 w 3904971"/>
              <a:gd name="connsiteY0" fmla="*/ 215595 h 215595"/>
              <a:gd name="connsiteX1" fmla="*/ 1967817 w 3904971"/>
              <a:gd name="connsiteY1" fmla="*/ 135666 h 215595"/>
              <a:gd name="connsiteX2" fmla="*/ 3904963 w 3904971"/>
              <a:gd name="connsiteY2" fmla="*/ 0 h 215595"/>
              <a:gd name="connsiteX0" fmla="*/ 65 w 3904971"/>
              <a:gd name="connsiteY0" fmla="*/ 215595 h 215595"/>
              <a:gd name="connsiteX1" fmla="*/ 1967817 w 3904971"/>
              <a:gd name="connsiteY1" fmla="*/ 135666 h 215595"/>
              <a:gd name="connsiteX2" fmla="*/ 3904963 w 3904971"/>
              <a:gd name="connsiteY2" fmla="*/ 0 h 215595"/>
              <a:gd name="connsiteX0" fmla="*/ 72802 w 3977708"/>
              <a:gd name="connsiteY0" fmla="*/ 215595 h 215595"/>
              <a:gd name="connsiteX1" fmla="*/ 2040554 w 3977708"/>
              <a:gd name="connsiteY1" fmla="*/ 135666 h 215595"/>
              <a:gd name="connsiteX2" fmla="*/ 3977700 w 3977708"/>
              <a:gd name="connsiteY2" fmla="*/ 0 h 215595"/>
              <a:gd name="connsiteX0" fmla="*/ 72802 w 3990622"/>
              <a:gd name="connsiteY0" fmla="*/ 215595 h 215595"/>
              <a:gd name="connsiteX1" fmla="*/ 2040554 w 3990622"/>
              <a:gd name="connsiteY1" fmla="*/ 135666 h 215595"/>
              <a:gd name="connsiteX2" fmla="*/ 3977700 w 3990622"/>
              <a:gd name="connsiteY2" fmla="*/ 0 h 215595"/>
              <a:gd name="connsiteX0" fmla="*/ 72802 w 3886006"/>
              <a:gd name="connsiteY0" fmla="*/ 290962 h 290962"/>
              <a:gd name="connsiteX1" fmla="*/ 2040554 w 3886006"/>
              <a:gd name="connsiteY1" fmla="*/ 211033 h 290962"/>
              <a:gd name="connsiteX2" fmla="*/ 3871100 w 3886006"/>
              <a:gd name="connsiteY2" fmla="*/ 0 h 290962"/>
              <a:gd name="connsiteX0" fmla="*/ 67218 w 3883079"/>
              <a:gd name="connsiteY0" fmla="*/ 290962 h 290962"/>
              <a:gd name="connsiteX1" fmla="*/ 2141571 w 3883079"/>
              <a:gd name="connsiteY1" fmla="*/ 155957 h 290962"/>
              <a:gd name="connsiteX2" fmla="*/ 3865516 w 3883079"/>
              <a:gd name="connsiteY2" fmla="*/ 0 h 290962"/>
            </a:gdLst>
            <a:ahLst/>
            <a:cxnLst>
              <a:cxn ang="0">
                <a:pos x="connsiteX0" y="connsiteY0"/>
              </a:cxn>
              <a:cxn ang="0">
                <a:pos x="connsiteX1" y="connsiteY1"/>
              </a:cxn>
              <a:cxn ang="0">
                <a:pos x="connsiteX2" y="connsiteY2"/>
              </a:cxn>
            </a:cxnLst>
            <a:rect l="l" t="t" r="r" b="b"/>
            <a:pathLst>
              <a:path w="3883079" h="290962">
                <a:moveTo>
                  <a:pt x="67218" y="290962"/>
                </a:moveTo>
                <a:cubicBezTo>
                  <a:pt x="-274847" y="222788"/>
                  <a:pt x="729855" y="161531"/>
                  <a:pt x="2141571" y="155957"/>
                </a:cubicBezTo>
                <a:cubicBezTo>
                  <a:pt x="3553287" y="150383"/>
                  <a:pt x="3979536" y="99263"/>
                  <a:pt x="3865516" y="0"/>
                </a:cubicBezTo>
              </a:path>
            </a:pathLst>
          </a:custGeom>
          <a:noFill/>
          <a:ln w="25400">
            <a:solidFill>
              <a:schemeClr val="accent3">
                <a:lumMod val="75000"/>
              </a:schemeClr>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1" name="Arrow44_52">
            <a:extLst>
              <a:ext uri="{FF2B5EF4-FFF2-40B4-BE49-F238E27FC236}">
                <a16:creationId xmlns:a16="http://schemas.microsoft.com/office/drawing/2014/main" id="{E60D29CE-BA6F-4CFB-9553-8F1CC3CDF255}"/>
              </a:ext>
              <a:ext uri="{147F2762-F138-4A5C-976F-8EAC2B608ADB}">
                <a16:predDERef xmlns:a16="http://schemas.microsoft.com/office/drawing/2014/main" pred="{A057F024-3919-4FCF-8BBE-0515A1D36692}"/>
              </a:ext>
              <a:ext uri="{C183D7F6-B498-43B3-948B-1728B52AA6E4}">
                <adec:decorative xmlns:adec="http://schemas.microsoft.com/office/drawing/2017/decorative" val="1"/>
              </a:ext>
            </a:extLst>
          </xdr:cNvPr>
          <xdr:cNvSpPr/>
        </xdr:nvSpPr>
        <xdr:spPr>
          <a:xfrm rot="5400000" flipH="1">
            <a:off x="7057643" y="7152987"/>
            <a:ext cx="1653373" cy="518902"/>
          </a:xfrm>
          <a:custGeom>
            <a:avLst/>
            <a:gdLst>
              <a:gd name="connsiteX0" fmla="*/ 0 w 1772478"/>
              <a:gd name="connsiteY0" fmla="*/ 472109 h 472109"/>
              <a:gd name="connsiteX1" fmla="*/ 173934 w 1772478"/>
              <a:gd name="connsiteY1" fmla="*/ 323022 h 472109"/>
              <a:gd name="connsiteX2" fmla="*/ 571500 w 1772478"/>
              <a:gd name="connsiteY2" fmla="*/ 240196 h 472109"/>
              <a:gd name="connsiteX3" fmla="*/ 1557130 w 1772478"/>
              <a:gd name="connsiteY3" fmla="*/ 91109 h 472109"/>
              <a:gd name="connsiteX4" fmla="*/ 1772478 w 1772478"/>
              <a:gd name="connsiteY4" fmla="*/ 0 h 472109"/>
              <a:gd name="connsiteX0" fmla="*/ 0 w 1772478"/>
              <a:gd name="connsiteY0" fmla="*/ 472109 h 472109"/>
              <a:gd name="connsiteX1" fmla="*/ 173934 w 1772478"/>
              <a:gd name="connsiteY1" fmla="*/ 323022 h 472109"/>
              <a:gd name="connsiteX2" fmla="*/ 1557130 w 1772478"/>
              <a:gd name="connsiteY2" fmla="*/ 91109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63948 w 1772478"/>
              <a:gd name="connsiteY1" fmla="*/ 271517 h 472109"/>
              <a:gd name="connsiteX2" fmla="*/ 1561561 w 1772478"/>
              <a:gd name="connsiteY2" fmla="*/ 206009 h 472109"/>
              <a:gd name="connsiteX3" fmla="*/ 1772478 w 1772478"/>
              <a:gd name="connsiteY3" fmla="*/ 0 h 472109"/>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8340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89275 w 1391328"/>
              <a:gd name="connsiteY2" fmla="*/ 245629 h 468146"/>
              <a:gd name="connsiteX3" fmla="*/ 1391328 w 1391328"/>
              <a:gd name="connsiteY3" fmla="*/ 0 h 468146"/>
              <a:gd name="connsiteX0" fmla="*/ 0 w 1429217"/>
              <a:gd name="connsiteY0" fmla="*/ 419400 h 419400"/>
              <a:gd name="connsiteX1" fmla="*/ 253711 w 1429217"/>
              <a:gd name="connsiteY1" fmla="*/ 246545 h 419400"/>
              <a:gd name="connsiteX2" fmla="*/ 1189275 w 1429217"/>
              <a:gd name="connsiteY2" fmla="*/ 196883 h 419400"/>
              <a:gd name="connsiteX3" fmla="*/ 1429217 w 1429217"/>
              <a:gd name="connsiteY3" fmla="*/ 0 h 419400"/>
              <a:gd name="connsiteX0" fmla="*/ 0 w 1434630"/>
              <a:gd name="connsiteY0" fmla="*/ 404776 h 404776"/>
              <a:gd name="connsiteX1" fmla="*/ 253711 w 1434630"/>
              <a:gd name="connsiteY1" fmla="*/ 231921 h 404776"/>
              <a:gd name="connsiteX2" fmla="*/ 1189275 w 1434630"/>
              <a:gd name="connsiteY2" fmla="*/ 182259 h 404776"/>
              <a:gd name="connsiteX3" fmla="*/ 1434630 w 1434630"/>
              <a:gd name="connsiteY3" fmla="*/ 0 h 404776"/>
              <a:gd name="connsiteX0" fmla="*/ 0 w 1434675"/>
              <a:gd name="connsiteY0" fmla="*/ 404861 h 404861"/>
              <a:gd name="connsiteX1" fmla="*/ 253711 w 1434675"/>
              <a:gd name="connsiteY1" fmla="*/ 232006 h 404861"/>
              <a:gd name="connsiteX2" fmla="*/ 1189275 w 1434675"/>
              <a:gd name="connsiteY2" fmla="*/ 182344 h 404861"/>
              <a:gd name="connsiteX3" fmla="*/ 1434630 w 1434675"/>
              <a:gd name="connsiteY3" fmla="*/ 85 h 404861"/>
              <a:gd name="connsiteX0" fmla="*/ 0 w 1456321"/>
              <a:gd name="connsiteY0" fmla="*/ 395120 h 395120"/>
              <a:gd name="connsiteX1" fmla="*/ 253711 w 1456321"/>
              <a:gd name="connsiteY1" fmla="*/ 222265 h 395120"/>
              <a:gd name="connsiteX2" fmla="*/ 1189275 w 1456321"/>
              <a:gd name="connsiteY2" fmla="*/ 172603 h 395120"/>
              <a:gd name="connsiteX3" fmla="*/ 1456281 w 1456321"/>
              <a:gd name="connsiteY3" fmla="*/ 93 h 395120"/>
              <a:gd name="connsiteX0" fmla="*/ 0 w 1515851"/>
              <a:gd name="connsiteY0" fmla="*/ 385380 h 385380"/>
              <a:gd name="connsiteX1" fmla="*/ 253711 w 1515851"/>
              <a:gd name="connsiteY1" fmla="*/ 212525 h 385380"/>
              <a:gd name="connsiteX2" fmla="*/ 1189275 w 1515851"/>
              <a:gd name="connsiteY2" fmla="*/ 162863 h 385380"/>
              <a:gd name="connsiteX3" fmla="*/ 1515820 w 1515851"/>
              <a:gd name="connsiteY3" fmla="*/ 102 h 385380"/>
              <a:gd name="connsiteX0" fmla="*/ 0 w 1515855"/>
              <a:gd name="connsiteY0" fmla="*/ 385367 h 385367"/>
              <a:gd name="connsiteX1" fmla="*/ 253711 w 1515855"/>
              <a:gd name="connsiteY1" fmla="*/ 212512 h 385367"/>
              <a:gd name="connsiteX2" fmla="*/ 1189275 w 1515855"/>
              <a:gd name="connsiteY2" fmla="*/ 162850 h 385367"/>
              <a:gd name="connsiteX3" fmla="*/ 1515820 w 1515855"/>
              <a:gd name="connsiteY3" fmla="*/ 89 h 385367"/>
              <a:gd name="connsiteX0" fmla="*/ 0 w 1515820"/>
              <a:gd name="connsiteY0" fmla="*/ 385278 h 385278"/>
              <a:gd name="connsiteX1" fmla="*/ 253711 w 1515820"/>
              <a:gd name="connsiteY1" fmla="*/ 212423 h 385278"/>
              <a:gd name="connsiteX2" fmla="*/ 1515820 w 1515820"/>
              <a:gd name="connsiteY2" fmla="*/ 0 h 385278"/>
              <a:gd name="connsiteX0" fmla="*/ 6905 w 1522725"/>
              <a:gd name="connsiteY0" fmla="*/ 385278 h 385278"/>
              <a:gd name="connsiteX1" fmla="*/ 33286 w 1522725"/>
              <a:gd name="connsiteY1" fmla="*/ 231921 h 385278"/>
              <a:gd name="connsiteX2" fmla="*/ 1522725 w 1522725"/>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42 w 1515862"/>
              <a:gd name="connsiteY0" fmla="*/ 385278 h 385278"/>
              <a:gd name="connsiteX1" fmla="*/ 10185 w 1515862"/>
              <a:gd name="connsiteY1" fmla="*/ 241671 h 385278"/>
              <a:gd name="connsiteX2" fmla="*/ 1515862 w 1515862"/>
              <a:gd name="connsiteY2" fmla="*/ 0 h 385278"/>
              <a:gd name="connsiteX0" fmla="*/ 42 w 2343994"/>
              <a:gd name="connsiteY0" fmla="*/ 185418 h 185418"/>
              <a:gd name="connsiteX1" fmla="*/ 10185 w 2343994"/>
              <a:gd name="connsiteY1" fmla="*/ 41811 h 185418"/>
              <a:gd name="connsiteX2" fmla="*/ 2343994 w 2343994"/>
              <a:gd name="connsiteY2" fmla="*/ 0 h 185418"/>
              <a:gd name="connsiteX0" fmla="*/ 42 w 2343994"/>
              <a:gd name="connsiteY0" fmla="*/ 186973 h 186973"/>
              <a:gd name="connsiteX1" fmla="*/ 10185 w 2343994"/>
              <a:gd name="connsiteY1" fmla="*/ 43366 h 186973"/>
              <a:gd name="connsiteX2" fmla="*/ 2343994 w 2343994"/>
              <a:gd name="connsiteY2" fmla="*/ 1555 h 186973"/>
              <a:gd name="connsiteX0" fmla="*/ 42 w 2343994"/>
              <a:gd name="connsiteY0" fmla="*/ 185418 h 185418"/>
              <a:gd name="connsiteX1" fmla="*/ 10185 w 2343994"/>
              <a:gd name="connsiteY1" fmla="*/ 41811 h 185418"/>
              <a:gd name="connsiteX2" fmla="*/ 2343994 w 2343994"/>
              <a:gd name="connsiteY2" fmla="*/ 0 h 185418"/>
              <a:gd name="connsiteX0" fmla="*/ 682 w 2344634"/>
              <a:gd name="connsiteY0" fmla="*/ 185418 h 185418"/>
              <a:gd name="connsiteX1" fmla="*/ 0 w 2344634"/>
              <a:gd name="connsiteY1" fmla="*/ 22312 h 185418"/>
              <a:gd name="connsiteX2" fmla="*/ 2344634 w 2344634"/>
              <a:gd name="connsiteY2" fmla="*/ 0 h 185418"/>
              <a:gd name="connsiteX0" fmla="*/ 682 w 2339221"/>
              <a:gd name="connsiteY0" fmla="*/ 278036 h 278036"/>
              <a:gd name="connsiteX1" fmla="*/ 0 w 2339221"/>
              <a:gd name="connsiteY1" fmla="*/ 114930 h 278036"/>
              <a:gd name="connsiteX2" fmla="*/ 2339221 w 2339221"/>
              <a:gd name="connsiteY2" fmla="*/ 0 h 278036"/>
              <a:gd name="connsiteX0" fmla="*/ 682 w 2339221"/>
              <a:gd name="connsiteY0" fmla="*/ 278036 h 278036"/>
              <a:gd name="connsiteX1" fmla="*/ 0 w 2339221"/>
              <a:gd name="connsiteY1" fmla="*/ 114930 h 278036"/>
              <a:gd name="connsiteX2" fmla="*/ 2339221 w 2339221"/>
              <a:gd name="connsiteY2" fmla="*/ 0 h 278036"/>
              <a:gd name="connsiteX0" fmla="*/ 682 w 2339233"/>
              <a:gd name="connsiteY0" fmla="*/ 278036 h 278036"/>
              <a:gd name="connsiteX1" fmla="*/ 0 w 2339233"/>
              <a:gd name="connsiteY1" fmla="*/ 114930 h 278036"/>
              <a:gd name="connsiteX2" fmla="*/ 2339221 w 2339233"/>
              <a:gd name="connsiteY2" fmla="*/ 0 h 278036"/>
              <a:gd name="connsiteX0" fmla="*/ 682 w 2339221"/>
              <a:gd name="connsiteY0" fmla="*/ 292660 h 292660"/>
              <a:gd name="connsiteX1" fmla="*/ 0 w 2339221"/>
              <a:gd name="connsiteY1" fmla="*/ 129554 h 292660"/>
              <a:gd name="connsiteX2" fmla="*/ 2339221 w 2339221"/>
              <a:gd name="connsiteY2" fmla="*/ 0 h 292660"/>
              <a:gd name="connsiteX0" fmla="*/ 682 w 2339221"/>
              <a:gd name="connsiteY0" fmla="*/ 292660 h 292660"/>
              <a:gd name="connsiteX1" fmla="*/ 0 w 2339221"/>
              <a:gd name="connsiteY1" fmla="*/ 129554 h 292660"/>
              <a:gd name="connsiteX2" fmla="*/ 2339221 w 2339221"/>
              <a:gd name="connsiteY2" fmla="*/ 0 h 292660"/>
              <a:gd name="connsiteX0" fmla="*/ 347265 w 2685804"/>
              <a:gd name="connsiteY0" fmla="*/ 292660 h 292660"/>
              <a:gd name="connsiteX1" fmla="*/ 346583 w 2685804"/>
              <a:gd name="connsiteY1" fmla="*/ 129554 h 292660"/>
              <a:gd name="connsiteX2" fmla="*/ 2685804 w 2685804"/>
              <a:gd name="connsiteY2" fmla="*/ 0 h 292660"/>
              <a:gd name="connsiteX0" fmla="*/ 40418 w 2378957"/>
              <a:gd name="connsiteY0" fmla="*/ 292660 h 292660"/>
              <a:gd name="connsiteX1" fmla="*/ 564762 w 2378957"/>
              <a:gd name="connsiteY1" fmla="*/ 173426 h 292660"/>
              <a:gd name="connsiteX2" fmla="*/ 2378957 w 2378957"/>
              <a:gd name="connsiteY2" fmla="*/ 0 h 292660"/>
              <a:gd name="connsiteX0" fmla="*/ 2 w 2338541"/>
              <a:gd name="connsiteY0" fmla="*/ 292660 h 292660"/>
              <a:gd name="connsiteX1" fmla="*/ 524346 w 2338541"/>
              <a:gd name="connsiteY1" fmla="*/ 173426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3 w 2338542"/>
              <a:gd name="connsiteY0" fmla="*/ 292660 h 292660"/>
              <a:gd name="connsiteX1" fmla="*/ 513522 w 2338542"/>
              <a:gd name="connsiteY1" fmla="*/ 144178 h 292660"/>
              <a:gd name="connsiteX2" fmla="*/ 2338542 w 2338542"/>
              <a:gd name="connsiteY2" fmla="*/ 0 h 292660"/>
              <a:gd name="connsiteX0" fmla="*/ 2407 w 2340946"/>
              <a:gd name="connsiteY0" fmla="*/ 292660 h 292660"/>
              <a:gd name="connsiteX1" fmla="*/ 283183 w 2340946"/>
              <a:gd name="connsiteY1" fmla="*/ 149053 h 292660"/>
              <a:gd name="connsiteX2" fmla="*/ 2340946 w 2340946"/>
              <a:gd name="connsiteY2"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459 w 2338998"/>
              <a:gd name="connsiteY0" fmla="*/ 292660 h 292660"/>
              <a:gd name="connsiteX1" fmla="*/ 281235 w 2338998"/>
              <a:gd name="connsiteY1" fmla="*/ 149053 h 292660"/>
              <a:gd name="connsiteX2" fmla="*/ 1792695 w 2338998"/>
              <a:gd name="connsiteY2" fmla="*/ 162771 h 292660"/>
              <a:gd name="connsiteX3" fmla="*/ 2106627 w 2338998"/>
              <a:gd name="connsiteY3" fmla="*/ 123773 h 292660"/>
              <a:gd name="connsiteX4" fmla="*/ 2338998 w 2338998"/>
              <a:gd name="connsiteY4"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5234 w 2343773"/>
              <a:gd name="connsiteY0" fmla="*/ 292660 h 292660"/>
              <a:gd name="connsiteX1" fmla="*/ 286010 w 2343773"/>
              <a:gd name="connsiteY1" fmla="*/ 149053 h 292660"/>
              <a:gd name="connsiteX2" fmla="*/ 2078926 w 2343773"/>
              <a:gd name="connsiteY2" fmla="*/ 143272 h 292660"/>
              <a:gd name="connsiteX3" fmla="*/ 2343773 w 2343773"/>
              <a:gd name="connsiteY3" fmla="*/ 0 h 292660"/>
              <a:gd name="connsiteX0" fmla="*/ 5234 w 2365424"/>
              <a:gd name="connsiteY0" fmla="*/ 287785 h 287785"/>
              <a:gd name="connsiteX1" fmla="*/ 286010 w 2365424"/>
              <a:gd name="connsiteY1" fmla="*/ 144178 h 287785"/>
              <a:gd name="connsiteX2" fmla="*/ 2078926 w 2365424"/>
              <a:gd name="connsiteY2" fmla="*/ 138397 h 287785"/>
              <a:gd name="connsiteX3" fmla="*/ 2365424 w 2365424"/>
              <a:gd name="connsiteY3" fmla="*/ 0 h 287785"/>
              <a:gd name="connsiteX0" fmla="*/ 5234 w 2367518"/>
              <a:gd name="connsiteY0" fmla="*/ 287785 h 287785"/>
              <a:gd name="connsiteX1" fmla="*/ 286010 w 2367518"/>
              <a:gd name="connsiteY1" fmla="*/ 144178 h 287785"/>
              <a:gd name="connsiteX2" fmla="*/ 2078926 w 2367518"/>
              <a:gd name="connsiteY2" fmla="*/ 138397 h 287785"/>
              <a:gd name="connsiteX3" fmla="*/ 2365424 w 2367518"/>
              <a:gd name="connsiteY3" fmla="*/ 0 h 287785"/>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54251"/>
              <a:gd name="connsiteY0" fmla="*/ 312159 h 312159"/>
              <a:gd name="connsiteX1" fmla="*/ 286010 w 2354251"/>
              <a:gd name="connsiteY1" fmla="*/ 168552 h 312159"/>
              <a:gd name="connsiteX2" fmla="*/ 2078926 w 2354251"/>
              <a:gd name="connsiteY2" fmla="*/ 162771 h 312159"/>
              <a:gd name="connsiteX3" fmla="*/ 2343774 w 2354251"/>
              <a:gd name="connsiteY3" fmla="*/ 0 h 312159"/>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44660"/>
              <a:gd name="connsiteY0" fmla="*/ 312159 h 312159"/>
              <a:gd name="connsiteX1" fmla="*/ 286010 w 2344660"/>
              <a:gd name="connsiteY1" fmla="*/ 168552 h 312159"/>
              <a:gd name="connsiteX2" fmla="*/ 2078926 w 2344660"/>
              <a:gd name="connsiteY2" fmla="*/ 162771 h 312159"/>
              <a:gd name="connsiteX3" fmla="*/ 2343774 w 2344660"/>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943 w 2343483"/>
              <a:gd name="connsiteY0" fmla="*/ 312159 h 312159"/>
              <a:gd name="connsiteX1" fmla="*/ 285719 w 2343483"/>
              <a:gd name="connsiteY1" fmla="*/ 168552 h 312159"/>
              <a:gd name="connsiteX2" fmla="*/ 2067809 w 2343483"/>
              <a:gd name="connsiteY2" fmla="*/ 162772 h 312159"/>
              <a:gd name="connsiteX3" fmla="*/ 2343483 w 2343483"/>
              <a:gd name="connsiteY3" fmla="*/ 0 h 312159"/>
              <a:gd name="connsiteX0" fmla="*/ 4943 w 2359721"/>
              <a:gd name="connsiteY0" fmla="*/ 307284 h 307284"/>
              <a:gd name="connsiteX1" fmla="*/ 285719 w 2359721"/>
              <a:gd name="connsiteY1" fmla="*/ 163677 h 307284"/>
              <a:gd name="connsiteX2" fmla="*/ 2067809 w 2359721"/>
              <a:gd name="connsiteY2" fmla="*/ 157897 h 307284"/>
              <a:gd name="connsiteX3" fmla="*/ 2359721 w 2359721"/>
              <a:gd name="connsiteY3" fmla="*/ 0 h 307284"/>
              <a:gd name="connsiteX0" fmla="*/ 4943 w 2363146"/>
              <a:gd name="connsiteY0" fmla="*/ 307284 h 307284"/>
              <a:gd name="connsiteX1" fmla="*/ 285719 w 2363146"/>
              <a:gd name="connsiteY1" fmla="*/ 163677 h 307284"/>
              <a:gd name="connsiteX2" fmla="*/ 2067809 w 2363146"/>
              <a:gd name="connsiteY2" fmla="*/ 157897 h 307284"/>
              <a:gd name="connsiteX3" fmla="*/ 2359721 w 2363146"/>
              <a:gd name="connsiteY3" fmla="*/ 0 h 307284"/>
              <a:gd name="connsiteX0" fmla="*/ 4943 w 2340375"/>
              <a:gd name="connsiteY0" fmla="*/ 307284 h 307284"/>
              <a:gd name="connsiteX1" fmla="*/ 285719 w 2340375"/>
              <a:gd name="connsiteY1" fmla="*/ 163677 h 307284"/>
              <a:gd name="connsiteX2" fmla="*/ 2067809 w 2340375"/>
              <a:gd name="connsiteY2" fmla="*/ 157897 h 307284"/>
              <a:gd name="connsiteX3" fmla="*/ 2332659 w 2340375"/>
              <a:gd name="connsiteY3" fmla="*/ 0 h 307284"/>
              <a:gd name="connsiteX0" fmla="*/ 4943 w 2342772"/>
              <a:gd name="connsiteY0" fmla="*/ 307284 h 307284"/>
              <a:gd name="connsiteX1" fmla="*/ 285719 w 2342772"/>
              <a:gd name="connsiteY1" fmla="*/ 163677 h 307284"/>
              <a:gd name="connsiteX2" fmla="*/ 2067809 w 2342772"/>
              <a:gd name="connsiteY2" fmla="*/ 157897 h 307284"/>
              <a:gd name="connsiteX3" fmla="*/ 2332659 w 2342772"/>
              <a:gd name="connsiteY3" fmla="*/ 0 h 307284"/>
              <a:gd name="connsiteX0" fmla="*/ 4943 w 2333078"/>
              <a:gd name="connsiteY0" fmla="*/ 307284 h 307284"/>
              <a:gd name="connsiteX1" fmla="*/ 285719 w 2333078"/>
              <a:gd name="connsiteY1" fmla="*/ 163677 h 307284"/>
              <a:gd name="connsiteX2" fmla="*/ 2067809 w 2333078"/>
              <a:gd name="connsiteY2" fmla="*/ 157897 h 307284"/>
              <a:gd name="connsiteX3" fmla="*/ 2332659 w 2333078"/>
              <a:gd name="connsiteY3" fmla="*/ 0 h 307284"/>
              <a:gd name="connsiteX0" fmla="*/ 7284 w 2335419"/>
              <a:gd name="connsiteY0" fmla="*/ 307284 h 307284"/>
              <a:gd name="connsiteX1" fmla="*/ 288060 w 2335419"/>
              <a:gd name="connsiteY1" fmla="*/ 163677 h 307284"/>
              <a:gd name="connsiteX2" fmla="*/ 2070150 w 2335419"/>
              <a:gd name="connsiteY2" fmla="*/ 157897 h 307284"/>
              <a:gd name="connsiteX3" fmla="*/ 2335000 w 2335419"/>
              <a:gd name="connsiteY3" fmla="*/ 0 h 307284"/>
              <a:gd name="connsiteX0" fmla="*/ 4944 w 2333079"/>
              <a:gd name="connsiteY0" fmla="*/ 307284 h 307284"/>
              <a:gd name="connsiteX1" fmla="*/ 285720 w 2333079"/>
              <a:gd name="connsiteY1" fmla="*/ 163677 h 307284"/>
              <a:gd name="connsiteX2" fmla="*/ 2067810 w 2333079"/>
              <a:gd name="connsiteY2" fmla="*/ 157897 h 307284"/>
              <a:gd name="connsiteX3" fmla="*/ 2332660 w 2333079"/>
              <a:gd name="connsiteY3" fmla="*/ 0 h 307284"/>
              <a:gd name="connsiteX0" fmla="*/ 4 w 2328139"/>
              <a:gd name="connsiteY0" fmla="*/ 307284 h 307284"/>
              <a:gd name="connsiteX1" fmla="*/ 280780 w 2328139"/>
              <a:gd name="connsiteY1" fmla="*/ 163677 h 307284"/>
              <a:gd name="connsiteX2" fmla="*/ 2062870 w 2328139"/>
              <a:gd name="connsiteY2" fmla="*/ 157897 h 307284"/>
              <a:gd name="connsiteX3" fmla="*/ 2327720 w 2328139"/>
              <a:gd name="connsiteY3" fmla="*/ 0 h 307284"/>
              <a:gd name="connsiteX0" fmla="*/ 4 w 2333215"/>
              <a:gd name="connsiteY0" fmla="*/ 256967 h 256967"/>
              <a:gd name="connsiteX1" fmla="*/ 280780 w 2333215"/>
              <a:gd name="connsiteY1" fmla="*/ 113360 h 256967"/>
              <a:gd name="connsiteX2" fmla="*/ 2062870 w 2333215"/>
              <a:gd name="connsiteY2" fmla="*/ 107580 h 256967"/>
              <a:gd name="connsiteX3" fmla="*/ 2332823 w 2333215"/>
              <a:gd name="connsiteY3" fmla="*/ 0 h 256967"/>
              <a:gd name="connsiteX0" fmla="*/ 4 w 2332824"/>
              <a:gd name="connsiteY0" fmla="*/ 256967 h 256967"/>
              <a:gd name="connsiteX1" fmla="*/ 280780 w 2332824"/>
              <a:gd name="connsiteY1" fmla="*/ 113360 h 256967"/>
              <a:gd name="connsiteX2" fmla="*/ 2062870 w 2332824"/>
              <a:gd name="connsiteY2" fmla="*/ 107580 h 256967"/>
              <a:gd name="connsiteX3" fmla="*/ 2332823 w 2332824"/>
              <a:gd name="connsiteY3" fmla="*/ 0 h 256967"/>
              <a:gd name="connsiteX0" fmla="*/ 4 w 2332822"/>
              <a:gd name="connsiteY0" fmla="*/ 256967 h 256967"/>
              <a:gd name="connsiteX1" fmla="*/ 280780 w 2332822"/>
              <a:gd name="connsiteY1" fmla="*/ 113360 h 256967"/>
              <a:gd name="connsiteX2" fmla="*/ 2062870 w 2332822"/>
              <a:gd name="connsiteY2" fmla="*/ 107580 h 256967"/>
              <a:gd name="connsiteX3" fmla="*/ 2332823 w 2332822"/>
              <a:gd name="connsiteY3" fmla="*/ 0 h 256967"/>
              <a:gd name="connsiteX0" fmla="*/ 4 w 2337926"/>
              <a:gd name="connsiteY0" fmla="*/ 237145 h 237145"/>
              <a:gd name="connsiteX1" fmla="*/ 280780 w 2337926"/>
              <a:gd name="connsiteY1" fmla="*/ 93538 h 237145"/>
              <a:gd name="connsiteX2" fmla="*/ 2062870 w 2337926"/>
              <a:gd name="connsiteY2" fmla="*/ 87758 h 237145"/>
              <a:gd name="connsiteX3" fmla="*/ 2337926 w 2337926"/>
              <a:gd name="connsiteY3" fmla="*/ 0 h 237145"/>
            </a:gdLst>
            <a:ahLst/>
            <a:cxnLst>
              <a:cxn ang="0">
                <a:pos x="connsiteX0" y="connsiteY0"/>
              </a:cxn>
              <a:cxn ang="0">
                <a:pos x="connsiteX1" y="connsiteY1"/>
              </a:cxn>
              <a:cxn ang="0">
                <a:pos x="connsiteX2" y="connsiteY2"/>
              </a:cxn>
              <a:cxn ang="0">
                <a:pos x="connsiteX3" y="connsiteY3"/>
              </a:cxn>
            </a:cxnLst>
            <a:rect l="l" t="t" r="r" b="b"/>
            <a:pathLst>
              <a:path w="2337926" h="237145">
                <a:moveTo>
                  <a:pt x="4" y="237145"/>
                </a:moveTo>
                <a:cubicBezTo>
                  <a:pt x="-937" y="109406"/>
                  <a:pt x="175124" y="98937"/>
                  <a:pt x="280780" y="93538"/>
                </a:cubicBezTo>
                <a:cubicBezTo>
                  <a:pt x="386436" y="88139"/>
                  <a:pt x="1857028" y="85789"/>
                  <a:pt x="2062870" y="87758"/>
                </a:cubicBezTo>
                <a:cubicBezTo>
                  <a:pt x="2268712" y="89727"/>
                  <a:pt x="2334093" y="72092"/>
                  <a:pt x="2337926" y="0"/>
                </a:cubicBezTo>
              </a:path>
            </a:pathLst>
          </a:custGeom>
          <a:noFill/>
          <a:ln w="25400">
            <a:solidFill>
              <a:srgbClr val="FFB900"/>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Arrow44_51">
            <a:extLst>
              <a:ext uri="{FF2B5EF4-FFF2-40B4-BE49-F238E27FC236}">
                <a16:creationId xmlns:a16="http://schemas.microsoft.com/office/drawing/2014/main" id="{6695E1D1-CC5A-4892-9DCA-4CD1280375BB}"/>
              </a:ext>
              <a:ext uri="{147F2762-F138-4A5C-976F-8EAC2B608ADB}">
                <a16:predDERef xmlns:a16="http://schemas.microsoft.com/office/drawing/2014/main" pred="{01648124-3505-4A38-8131-11725192A57B}"/>
              </a:ext>
              <a:ext uri="{C183D7F6-B498-43B3-948B-1728B52AA6E4}">
                <adec:decorative xmlns:adec="http://schemas.microsoft.com/office/drawing/2017/decorative" val="1"/>
              </a:ext>
            </a:extLst>
          </xdr:cNvPr>
          <xdr:cNvSpPr/>
        </xdr:nvSpPr>
        <xdr:spPr>
          <a:xfrm rot="5400000">
            <a:off x="6415450" y="6526390"/>
            <a:ext cx="3012535" cy="603435"/>
          </a:xfrm>
          <a:custGeom>
            <a:avLst/>
            <a:gdLst>
              <a:gd name="connsiteX0" fmla="*/ 5259867 w 5259867"/>
              <a:gd name="connsiteY0" fmla="*/ 455543 h 455543"/>
              <a:gd name="connsiteX1" fmla="*/ 5027954 w 5259867"/>
              <a:gd name="connsiteY1" fmla="*/ 339587 h 455543"/>
              <a:gd name="connsiteX2" fmla="*/ 4183128 w 5259867"/>
              <a:gd name="connsiteY2" fmla="*/ 298174 h 455543"/>
              <a:gd name="connsiteX3" fmla="*/ 2435498 w 5259867"/>
              <a:gd name="connsiteY3" fmla="*/ 207065 h 455543"/>
              <a:gd name="connsiteX4" fmla="*/ 373128 w 5259867"/>
              <a:gd name="connsiteY4" fmla="*/ 140804 h 455543"/>
              <a:gd name="connsiteX5" fmla="*/ 8693 w 5259867"/>
              <a:gd name="connsiteY5" fmla="*/ 0 h 455543"/>
              <a:gd name="connsiteX0" fmla="*/ 5251174 w 5251174"/>
              <a:gd name="connsiteY0" fmla="*/ 455543 h 455543"/>
              <a:gd name="connsiteX1" fmla="*/ 5019261 w 5251174"/>
              <a:gd name="connsiteY1" fmla="*/ 339587 h 455543"/>
              <a:gd name="connsiteX2" fmla="*/ 4174435 w 5251174"/>
              <a:gd name="connsiteY2" fmla="*/ 298174 h 455543"/>
              <a:gd name="connsiteX3" fmla="*/ 2426805 w 5251174"/>
              <a:gd name="connsiteY3" fmla="*/ 207065 h 455543"/>
              <a:gd name="connsiteX4" fmla="*/ 364435 w 5251174"/>
              <a:gd name="connsiteY4" fmla="*/ 140804 h 455543"/>
              <a:gd name="connsiteX5" fmla="*/ 0 w 5251174"/>
              <a:gd name="connsiteY5" fmla="*/ 0 h 455543"/>
              <a:gd name="connsiteX0" fmla="*/ 5251174 w 5251174"/>
              <a:gd name="connsiteY0" fmla="*/ 455543 h 455543"/>
              <a:gd name="connsiteX1" fmla="*/ 5019261 w 5251174"/>
              <a:gd name="connsiteY1" fmla="*/ 339587 h 455543"/>
              <a:gd name="connsiteX2" fmla="*/ 4174435 w 5251174"/>
              <a:gd name="connsiteY2" fmla="*/ 298174 h 455543"/>
              <a:gd name="connsiteX3" fmla="*/ 2426805 w 5251174"/>
              <a:gd name="connsiteY3" fmla="*/ 207065 h 455543"/>
              <a:gd name="connsiteX4" fmla="*/ 927334 w 5251174"/>
              <a:gd name="connsiteY4" fmla="*/ 134247 h 455543"/>
              <a:gd name="connsiteX5" fmla="*/ 0 w 5251174"/>
              <a:gd name="connsiteY5" fmla="*/ 0 h 455543"/>
              <a:gd name="connsiteX0" fmla="*/ 5251174 w 5251174"/>
              <a:gd name="connsiteY0" fmla="*/ 455543 h 455543"/>
              <a:gd name="connsiteX1" fmla="*/ 5019261 w 5251174"/>
              <a:gd name="connsiteY1" fmla="*/ 339587 h 455543"/>
              <a:gd name="connsiteX2" fmla="*/ 4174435 w 5251174"/>
              <a:gd name="connsiteY2" fmla="*/ 298174 h 455543"/>
              <a:gd name="connsiteX3" fmla="*/ 2426805 w 5251174"/>
              <a:gd name="connsiteY3" fmla="*/ 207065 h 455543"/>
              <a:gd name="connsiteX4" fmla="*/ 927334 w 5251174"/>
              <a:gd name="connsiteY4" fmla="*/ 134247 h 455543"/>
              <a:gd name="connsiteX5" fmla="*/ 0 w 5251174"/>
              <a:gd name="connsiteY5" fmla="*/ 0 h 455543"/>
              <a:gd name="connsiteX0" fmla="*/ 5251174 w 5251174"/>
              <a:gd name="connsiteY0" fmla="*/ 455543 h 455543"/>
              <a:gd name="connsiteX1" fmla="*/ 5019261 w 5251174"/>
              <a:gd name="connsiteY1" fmla="*/ 339587 h 455543"/>
              <a:gd name="connsiteX2" fmla="*/ 4174435 w 5251174"/>
              <a:gd name="connsiteY2" fmla="*/ 298174 h 455543"/>
              <a:gd name="connsiteX3" fmla="*/ 2426805 w 5251174"/>
              <a:gd name="connsiteY3" fmla="*/ 207065 h 455543"/>
              <a:gd name="connsiteX4" fmla="*/ 927334 w 5251174"/>
              <a:gd name="connsiteY4" fmla="*/ 134247 h 455543"/>
              <a:gd name="connsiteX5" fmla="*/ 0 w 5251174"/>
              <a:gd name="connsiteY5" fmla="*/ 0 h 455543"/>
              <a:gd name="connsiteX0" fmla="*/ 5251174 w 5251174"/>
              <a:gd name="connsiteY0" fmla="*/ 455543 h 455543"/>
              <a:gd name="connsiteX1" fmla="*/ 5019261 w 5251174"/>
              <a:gd name="connsiteY1" fmla="*/ 339587 h 455543"/>
              <a:gd name="connsiteX2" fmla="*/ 4174435 w 5251174"/>
              <a:gd name="connsiteY2" fmla="*/ 298174 h 455543"/>
              <a:gd name="connsiteX3" fmla="*/ 2426805 w 5251174"/>
              <a:gd name="connsiteY3" fmla="*/ 207065 h 455543"/>
              <a:gd name="connsiteX4" fmla="*/ 927334 w 5251174"/>
              <a:gd name="connsiteY4" fmla="*/ 134247 h 455543"/>
              <a:gd name="connsiteX5" fmla="*/ 0 w 5251174"/>
              <a:gd name="connsiteY5" fmla="*/ 0 h 455543"/>
              <a:gd name="connsiteX0" fmla="*/ 5251174 w 5251174"/>
              <a:gd name="connsiteY0" fmla="*/ 455543 h 455543"/>
              <a:gd name="connsiteX1" fmla="*/ 4951890 w 5251174"/>
              <a:gd name="connsiteY1" fmla="*/ 303914 h 455543"/>
              <a:gd name="connsiteX2" fmla="*/ 4174435 w 5251174"/>
              <a:gd name="connsiteY2" fmla="*/ 298174 h 455543"/>
              <a:gd name="connsiteX3" fmla="*/ 2426805 w 5251174"/>
              <a:gd name="connsiteY3" fmla="*/ 207065 h 455543"/>
              <a:gd name="connsiteX4" fmla="*/ 927334 w 5251174"/>
              <a:gd name="connsiteY4" fmla="*/ 134247 h 455543"/>
              <a:gd name="connsiteX5" fmla="*/ 0 w 5251174"/>
              <a:gd name="connsiteY5" fmla="*/ 0 h 455543"/>
              <a:gd name="connsiteX0" fmla="*/ 5251174 w 5251174"/>
              <a:gd name="connsiteY0" fmla="*/ 455543 h 455543"/>
              <a:gd name="connsiteX1" fmla="*/ 4951890 w 5251174"/>
              <a:gd name="connsiteY1" fmla="*/ 303914 h 455543"/>
              <a:gd name="connsiteX2" fmla="*/ 4250226 w 5251174"/>
              <a:gd name="connsiteY2" fmla="*/ 226829 h 455543"/>
              <a:gd name="connsiteX3" fmla="*/ 2426805 w 5251174"/>
              <a:gd name="connsiteY3" fmla="*/ 207065 h 455543"/>
              <a:gd name="connsiteX4" fmla="*/ 927334 w 5251174"/>
              <a:gd name="connsiteY4" fmla="*/ 134247 h 455543"/>
              <a:gd name="connsiteX5" fmla="*/ 0 w 5251174"/>
              <a:gd name="connsiteY5" fmla="*/ 0 h 455543"/>
              <a:gd name="connsiteX0" fmla="*/ 5251174 w 5251174"/>
              <a:gd name="connsiteY0" fmla="*/ 455543 h 455543"/>
              <a:gd name="connsiteX1" fmla="*/ 4876099 w 5251174"/>
              <a:gd name="connsiteY1" fmla="*/ 321750 h 455543"/>
              <a:gd name="connsiteX2" fmla="*/ 4250226 w 5251174"/>
              <a:gd name="connsiteY2" fmla="*/ 226829 h 455543"/>
              <a:gd name="connsiteX3" fmla="*/ 2426805 w 5251174"/>
              <a:gd name="connsiteY3" fmla="*/ 207065 h 455543"/>
              <a:gd name="connsiteX4" fmla="*/ 927334 w 5251174"/>
              <a:gd name="connsiteY4" fmla="*/ 134247 h 455543"/>
              <a:gd name="connsiteX5" fmla="*/ 0 w 5251174"/>
              <a:gd name="connsiteY5" fmla="*/ 0 h 455543"/>
              <a:gd name="connsiteX0" fmla="*/ 5251174 w 5251174"/>
              <a:gd name="connsiteY0" fmla="*/ 455543 h 455543"/>
              <a:gd name="connsiteX1" fmla="*/ 4876099 w 5251174"/>
              <a:gd name="connsiteY1" fmla="*/ 321750 h 455543"/>
              <a:gd name="connsiteX2" fmla="*/ 4250226 w 5251174"/>
              <a:gd name="connsiteY2" fmla="*/ 226829 h 455543"/>
              <a:gd name="connsiteX3" fmla="*/ 927334 w 5251174"/>
              <a:gd name="connsiteY3" fmla="*/ 134247 h 455543"/>
              <a:gd name="connsiteX4" fmla="*/ 0 w 5251174"/>
              <a:gd name="connsiteY4" fmla="*/ 0 h 455543"/>
              <a:gd name="connsiteX0" fmla="*/ 5251174 w 5251174"/>
              <a:gd name="connsiteY0" fmla="*/ 455543 h 455543"/>
              <a:gd name="connsiteX1" fmla="*/ 4250226 w 5251174"/>
              <a:gd name="connsiteY1" fmla="*/ 226829 h 455543"/>
              <a:gd name="connsiteX2" fmla="*/ 927334 w 5251174"/>
              <a:gd name="connsiteY2" fmla="*/ 134247 h 455543"/>
              <a:gd name="connsiteX3" fmla="*/ 0 w 5251174"/>
              <a:gd name="connsiteY3" fmla="*/ 0 h 455543"/>
              <a:gd name="connsiteX0" fmla="*/ 5251174 w 5260215"/>
              <a:gd name="connsiteY0" fmla="*/ 455543 h 455543"/>
              <a:gd name="connsiteX1" fmla="*/ 4875434 w 5260215"/>
              <a:gd name="connsiteY1" fmla="*/ 249201 h 455543"/>
              <a:gd name="connsiteX2" fmla="*/ 927334 w 5260215"/>
              <a:gd name="connsiteY2" fmla="*/ 134247 h 455543"/>
              <a:gd name="connsiteX3" fmla="*/ 0 w 5260215"/>
              <a:gd name="connsiteY3" fmla="*/ 0 h 455543"/>
              <a:gd name="connsiteX0" fmla="*/ 5251174 w 5251174"/>
              <a:gd name="connsiteY0" fmla="*/ 455543 h 455543"/>
              <a:gd name="connsiteX1" fmla="*/ 4875434 w 5251174"/>
              <a:gd name="connsiteY1" fmla="*/ 249201 h 455543"/>
              <a:gd name="connsiteX2" fmla="*/ 927334 w 5251174"/>
              <a:gd name="connsiteY2" fmla="*/ 134247 h 455543"/>
              <a:gd name="connsiteX3" fmla="*/ 0 w 5251174"/>
              <a:gd name="connsiteY3" fmla="*/ 0 h 455543"/>
              <a:gd name="connsiteX0" fmla="*/ 5251174 w 5251174"/>
              <a:gd name="connsiteY0" fmla="*/ 455543 h 455543"/>
              <a:gd name="connsiteX1" fmla="*/ 4875434 w 5251174"/>
              <a:gd name="connsiteY1" fmla="*/ 249201 h 455543"/>
              <a:gd name="connsiteX2" fmla="*/ 927334 w 5251174"/>
              <a:gd name="connsiteY2" fmla="*/ 134247 h 455543"/>
              <a:gd name="connsiteX3" fmla="*/ 0 w 5251174"/>
              <a:gd name="connsiteY3" fmla="*/ 0 h 455543"/>
              <a:gd name="connsiteX0" fmla="*/ 5251174 w 5251174"/>
              <a:gd name="connsiteY0" fmla="*/ 455543 h 455543"/>
              <a:gd name="connsiteX1" fmla="*/ 4875434 w 5251174"/>
              <a:gd name="connsiteY1" fmla="*/ 249201 h 455543"/>
              <a:gd name="connsiteX2" fmla="*/ 927334 w 5251174"/>
              <a:gd name="connsiteY2" fmla="*/ 134247 h 455543"/>
              <a:gd name="connsiteX3" fmla="*/ 0 w 5251174"/>
              <a:gd name="connsiteY3" fmla="*/ 0 h 455543"/>
              <a:gd name="connsiteX0" fmla="*/ 5251174 w 5251174"/>
              <a:gd name="connsiteY0" fmla="*/ 455543 h 455543"/>
              <a:gd name="connsiteX1" fmla="*/ 4875434 w 5251174"/>
              <a:gd name="connsiteY1" fmla="*/ 249201 h 455543"/>
              <a:gd name="connsiteX2" fmla="*/ 927334 w 5251174"/>
              <a:gd name="connsiteY2" fmla="*/ 134247 h 455543"/>
              <a:gd name="connsiteX3" fmla="*/ 0 w 5251174"/>
              <a:gd name="connsiteY3" fmla="*/ 0 h 455543"/>
              <a:gd name="connsiteX0" fmla="*/ 5251174 w 5251174"/>
              <a:gd name="connsiteY0" fmla="*/ 455543 h 455543"/>
              <a:gd name="connsiteX1" fmla="*/ 4875434 w 5251174"/>
              <a:gd name="connsiteY1" fmla="*/ 249201 h 455543"/>
              <a:gd name="connsiteX2" fmla="*/ 927334 w 5251174"/>
              <a:gd name="connsiteY2" fmla="*/ 134247 h 455543"/>
              <a:gd name="connsiteX3" fmla="*/ 0 w 5251174"/>
              <a:gd name="connsiteY3" fmla="*/ 0 h 455543"/>
              <a:gd name="connsiteX0" fmla="*/ 5251174 w 5251174"/>
              <a:gd name="connsiteY0" fmla="*/ 455543 h 455543"/>
              <a:gd name="connsiteX1" fmla="*/ 4875434 w 5251174"/>
              <a:gd name="connsiteY1" fmla="*/ 249201 h 455543"/>
              <a:gd name="connsiteX2" fmla="*/ 0 w 5251174"/>
              <a:gd name="connsiteY2" fmla="*/ 0 h 455543"/>
              <a:gd name="connsiteX0" fmla="*/ 5042771 w 5042771"/>
              <a:gd name="connsiteY0" fmla="*/ 433171 h 433171"/>
              <a:gd name="connsiteX1" fmla="*/ 4667031 w 5042771"/>
              <a:gd name="connsiteY1" fmla="*/ 226829 h 433171"/>
              <a:gd name="connsiteX2" fmla="*/ 0 w 5042771"/>
              <a:gd name="connsiteY2" fmla="*/ 0 h 433171"/>
              <a:gd name="connsiteX0" fmla="*/ 5042771 w 5042771"/>
              <a:gd name="connsiteY0" fmla="*/ 433171 h 433171"/>
              <a:gd name="connsiteX1" fmla="*/ 4667031 w 5042771"/>
              <a:gd name="connsiteY1" fmla="*/ 226829 h 433171"/>
              <a:gd name="connsiteX2" fmla="*/ 267163 w 5042771"/>
              <a:gd name="connsiteY2" fmla="*/ 14220 h 433171"/>
              <a:gd name="connsiteX3" fmla="*/ 0 w 5042771"/>
              <a:gd name="connsiteY3" fmla="*/ 0 h 433171"/>
              <a:gd name="connsiteX0" fmla="*/ 5042771 w 5042771"/>
              <a:gd name="connsiteY0" fmla="*/ 433171 h 433171"/>
              <a:gd name="connsiteX1" fmla="*/ 4667031 w 5042771"/>
              <a:gd name="connsiteY1" fmla="*/ 226829 h 433171"/>
              <a:gd name="connsiteX2" fmla="*/ 235586 w 5042771"/>
              <a:gd name="connsiteY2" fmla="*/ 112657 h 433171"/>
              <a:gd name="connsiteX3" fmla="*/ 0 w 5042771"/>
              <a:gd name="connsiteY3" fmla="*/ 0 h 433171"/>
              <a:gd name="connsiteX0" fmla="*/ 5150130 w 5150130"/>
              <a:gd name="connsiteY0" fmla="*/ 428697 h 428697"/>
              <a:gd name="connsiteX1" fmla="*/ 4774390 w 5150130"/>
              <a:gd name="connsiteY1" fmla="*/ 222355 h 428697"/>
              <a:gd name="connsiteX2" fmla="*/ 342945 w 5150130"/>
              <a:gd name="connsiteY2" fmla="*/ 108183 h 428697"/>
              <a:gd name="connsiteX3" fmla="*/ 0 w 5150130"/>
              <a:gd name="connsiteY3" fmla="*/ 0 h 428697"/>
              <a:gd name="connsiteX0" fmla="*/ 5150130 w 5150130"/>
              <a:gd name="connsiteY0" fmla="*/ 428697 h 428697"/>
              <a:gd name="connsiteX1" fmla="*/ 4774390 w 5150130"/>
              <a:gd name="connsiteY1" fmla="*/ 222355 h 428697"/>
              <a:gd name="connsiteX2" fmla="*/ 235586 w 5150130"/>
              <a:gd name="connsiteY2" fmla="*/ 108183 h 428697"/>
              <a:gd name="connsiteX3" fmla="*/ 0 w 5150130"/>
              <a:gd name="connsiteY3" fmla="*/ 0 h 428697"/>
              <a:gd name="connsiteX0" fmla="*/ 5150130 w 5150130"/>
              <a:gd name="connsiteY0" fmla="*/ 428697 h 428697"/>
              <a:gd name="connsiteX1" fmla="*/ 4913324 w 5150130"/>
              <a:gd name="connsiteY1" fmla="*/ 222355 h 428697"/>
              <a:gd name="connsiteX2" fmla="*/ 235586 w 5150130"/>
              <a:gd name="connsiteY2" fmla="*/ 108183 h 428697"/>
              <a:gd name="connsiteX3" fmla="*/ 0 w 5150130"/>
              <a:gd name="connsiteY3" fmla="*/ 0 h 428697"/>
              <a:gd name="connsiteX0" fmla="*/ 5150130 w 5150130"/>
              <a:gd name="connsiteY0" fmla="*/ 428697 h 428697"/>
              <a:gd name="connsiteX1" fmla="*/ 4913324 w 5150130"/>
              <a:gd name="connsiteY1" fmla="*/ 222355 h 428697"/>
              <a:gd name="connsiteX2" fmla="*/ 235586 w 5150130"/>
              <a:gd name="connsiteY2" fmla="*/ 108183 h 428697"/>
              <a:gd name="connsiteX3" fmla="*/ 0 w 5150130"/>
              <a:gd name="connsiteY3" fmla="*/ 0 h 428697"/>
              <a:gd name="connsiteX0" fmla="*/ 5150130 w 5150130"/>
              <a:gd name="connsiteY0" fmla="*/ 428697 h 428697"/>
              <a:gd name="connsiteX1" fmla="*/ 4862802 w 5150130"/>
              <a:gd name="connsiteY1" fmla="*/ 199982 h 428697"/>
              <a:gd name="connsiteX2" fmla="*/ 235586 w 5150130"/>
              <a:gd name="connsiteY2" fmla="*/ 108183 h 428697"/>
              <a:gd name="connsiteX3" fmla="*/ 0 w 5150130"/>
              <a:gd name="connsiteY3" fmla="*/ 0 h 428697"/>
              <a:gd name="connsiteX0" fmla="*/ 5150130 w 5150130"/>
              <a:gd name="connsiteY0" fmla="*/ 428697 h 428697"/>
              <a:gd name="connsiteX1" fmla="*/ 4862802 w 5150130"/>
              <a:gd name="connsiteY1" fmla="*/ 199982 h 428697"/>
              <a:gd name="connsiteX2" fmla="*/ 235586 w 5150130"/>
              <a:gd name="connsiteY2" fmla="*/ 108183 h 428697"/>
              <a:gd name="connsiteX3" fmla="*/ 0 w 5150130"/>
              <a:gd name="connsiteY3" fmla="*/ 0 h 428697"/>
              <a:gd name="connsiteX0" fmla="*/ 5150130 w 5150130"/>
              <a:gd name="connsiteY0" fmla="*/ 428697 h 428697"/>
              <a:gd name="connsiteX1" fmla="*/ 4862802 w 5150130"/>
              <a:gd name="connsiteY1" fmla="*/ 199982 h 428697"/>
              <a:gd name="connsiteX2" fmla="*/ 235586 w 5150130"/>
              <a:gd name="connsiteY2" fmla="*/ 108183 h 428697"/>
              <a:gd name="connsiteX3" fmla="*/ 0 w 5150130"/>
              <a:gd name="connsiteY3" fmla="*/ 0 h 428697"/>
              <a:gd name="connsiteX0" fmla="*/ 5150130 w 5150130"/>
              <a:gd name="connsiteY0" fmla="*/ 428697 h 428697"/>
              <a:gd name="connsiteX1" fmla="*/ 4881747 w 5150130"/>
              <a:gd name="connsiteY1" fmla="*/ 199982 h 428697"/>
              <a:gd name="connsiteX2" fmla="*/ 235586 w 5150130"/>
              <a:gd name="connsiteY2" fmla="*/ 108183 h 428697"/>
              <a:gd name="connsiteX3" fmla="*/ 0 w 5150130"/>
              <a:gd name="connsiteY3" fmla="*/ 0 h 428697"/>
              <a:gd name="connsiteX0" fmla="*/ 5156446 w 5156446"/>
              <a:gd name="connsiteY0" fmla="*/ 433172 h 433172"/>
              <a:gd name="connsiteX1" fmla="*/ 4881747 w 5156446"/>
              <a:gd name="connsiteY1" fmla="*/ 199982 h 433172"/>
              <a:gd name="connsiteX2" fmla="*/ 235586 w 5156446"/>
              <a:gd name="connsiteY2" fmla="*/ 108183 h 433172"/>
              <a:gd name="connsiteX3" fmla="*/ 0 w 5156446"/>
              <a:gd name="connsiteY3" fmla="*/ 0 h 433172"/>
              <a:gd name="connsiteX0" fmla="*/ 5156446 w 5156446"/>
              <a:gd name="connsiteY0" fmla="*/ 433172 h 433172"/>
              <a:gd name="connsiteX1" fmla="*/ 4881747 w 5156446"/>
              <a:gd name="connsiteY1" fmla="*/ 199982 h 433172"/>
              <a:gd name="connsiteX2" fmla="*/ 235586 w 5156446"/>
              <a:gd name="connsiteY2" fmla="*/ 108183 h 433172"/>
              <a:gd name="connsiteX3" fmla="*/ 0 w 5156446"/>
              <a:gd name="connsiteY3" fmla="*/ 0 h 433172"/>
              <a:gd name="connsiteX0" fmla="*/ 5162762 w 5162762"/>
              <a:gd name="connsiteY0" fmla="*/ 433172 h 433172"/>
              <a:gd name="connsiteX1" fmla="*/ 4881747 w 5162762"/>
              <a:gd name="connsiteY1" fmla="*/ 199982 h 433172"/>
              <a:gd name="connsiteX2" fmla="*/ 235586 w 5162762"/>
              <a:gd name="connsiteY2" fmla="*/ 108183 h 433172"/>
              <a:gd name="connsiteX3" fmla="*/ 0 w 5162762"/>
              <a:gd name="connsiteY3" fmla="*/ 0 h 433172"/>
              <a:gd name="connsiteX0" fmla="*/ 5162762 w 5162762"/>
              <a:gd name="connsiteY0" fmla="*/ 433172 h 433172"/>
              <a:gd name="connsiteX1" fmla="*/ 4761758 w 5162762"/>
              <a:gd name="connsiteY1" fmla="*/ 334215 h 433172"/>
              <a:gd name="connsiteX2" fmla="*/ 235586 w 5162762"/>
              <a:gd name="connsiteY2" fmla="*/ 108183 h 433172"/>
              <a:gd name="connsiteX3" fmla="*/ 0 w 5162762"/>
              <a:gd name="connsiteY3" fmla="*/ 0 h 433172"/>
              <a:gd name="connsiteX0" fmla="*/ 4872262 w 4872567"/>
              <a:gd name="connsiteY0" fmla="*/ 460019 h 460019"/>
              <a:gd name="connsiteX1" fmla="*/ 4761758 w 4872567"/>
              <a:gd name="connsiteY1" fmla="*/ 334215 h 460019"/>
              <a:gd name="connsiteX2" fmla="*/ 235586 w 4872567"/>
              <a:gd name="connsiteY2" fmla="*/ 108183 h 460019"/>
              <a:gd name="connsiteX3" fmla="*/ 0 w 4872567"/>
              <a:gd name="connsiteY3" fmla="*/ 0 h 460019"/>
              <a:gd name="connsiteX0" fmla="*/ 4872262 w 4872262"/>
              <a:gd name="connsiteY0" fmla="*/ 460019 h 460019"/>
              <a:gd name="connsiteX1" fmla="*/ 4685975 w 4872262"/>
              <a:gd name="connsiteY1" fmla="*/ 307370 h 460019"/>
              <a:gd name="connsiteX2" fmla="*/ 235586 w 4872262"/>
              <a:gd name="connsiteY2" fmla="*/ 108183 h 460019"/>
              <a:gd name="connsiteX3" fmla="*/ 0 w 4872262"/>
              <a:gd name="connsiteY3" fmla="*/ 0 h 460019"/>
              <a:gd name="connsiteX0" fmla="*/ 4872262 w 4872262"/>
              <a:gd name="connsiteY0" fmla="*/ 460019 h 460019"/>
              <a:gd name="connsiteX1" fmla="*/ 4685975 w 4872262"/>
              <a:gd name="connsiteY1" fmla="*/ 307370 h 460019"/>
              <a:gd name="connsiteX2" fmla="*/ 235586 w 4872262"/>
              <a:gd name="connsiteY2" fmla="*/ 108183 h 460019"/>
              <a:gd name="connsiteX3" fmla="*/ 0 w 4872262"/>
              <a:gd name="connsiteY3" fmla="*/ 0 h 460019"/>
              <a:gd name="connsiteX0" fmla="*/ 4872262 w 4872262"/>
              <a:gd name="connsiteY0" fmla="*/ 460019 h 460019"/>
              <a:gd name="connsiteX1" fmla="*/ 4685975 w 4872262"/>
              <a:gd name="connsiteY1" fmla="*/ 307370 h 460019"/>
              <a:gd name="connsiteX2" fmla="*/ 235586 w 4872262"/>
              <a:gd name="connsiteY2" fmla="*/ 108183 h 460019"/>
              <a:gd name="connsiteX3" fmla="*/ 0 w 4872262"/>
              <a:gd name="connsiteY3" fmla="*/ 0 h 460019"/>
              <a:gd name="connsiteX0" fmla="*/ 4872262 w 4872262"/>
              <a:gd name="connsiteY0" fmla="*/ 460019 h 460019"/>
              <a:gd name="connsiteX1" fmla="*/ 4685975 w 4872262"/>
              <a:gd name="connsiteY1" fmla="*/ 307370 h 460019"/>
              <a:gd name="connsiteX2" fmla="*/ 0 w 4872262"/>
              <a:gd name="connsiteY2" fmla="*/ 0 h 460019"/>
              <a:gd name="connsiteX0" fmla="*/ 3283957 w 3283957"/>
              <a:gd name="connsiteY0" fmla="*/ 316932 h 316932"/>
              <a:gd name="connsiteX1" fmla="*/ 3097670 w 3283957"/>
              <a:gd name="connsiteY1" fmla="*/ 164283 h 316932"/>
              <a:gd name="connsiteX2" fmla="*/ 0 w 3283957"/>
              <a:gd name="connsiteY2" fmla="*/ 0 h 316932"/>
              <a:gd name="connsiteX0" fmla="*/ 3283957 w 3352214"/>
              <a:gd name="connsiteY0" fmla="*/ 316932 h 316932"/>
              <a:gd name="connsiteX1" fmla="*/ 3321266 w 3352214"/>
              <a:gd name="connsiteY1" fmla="*/ 81732 h 316932"/>
              <a:gd name="connsiteX2" fmla="*/ 0 w 3352214"/>
              <a:gd name="connsiteY2" fmla="*/ 0 h 316932"/>
              <a:gd name="connsiteX0" fmla="*/ 3283957 w 3323418"/>
              <a:gd name="connsiteY0" fmla="*/ 316932 h 316932"/>
              <a:gd name="connsiteX1" fmla="*/ 3321266 w 3323418"/>
              <a:gd name="connsiteY1" fmla="*/ 81732 h 316932"/>
              <a:gd name="connsiteX2" fmla="*/ 0 w 3323418"/>
              <a:gd name="connsiteY2" fmla="*/ 0 h 316932"/>
              <a:gd name="connsiteX0" fmla="*/ 3368769 w 3368769"/>
              <a:gd name="connsiteY0" fmla="*/ 311428 h 311428"/>
              <a:gd name="connsiteX1" fmla="*/ 3321266 w 3368769"/>
              <a:gd name="connsiteY1" fmla="*/ 81732 h 311428"/>
              <a:gd name="connsiteX2" fmla="*/ 0 w 3368769"/>
              <a:gd name="connsiteY2" fmla="*/ 0 h 311428"/>
              <a:gd name="connsiteX0" fmla="*/ 3368769 w 3368769"/>
              <a:gd name="connsiteY0" fmla="*/ 311428 h 311428"/>
              <a:gd name="connsiteX1" fmla="*/ 3321266 w 3368769"/>
              <a:gd name="connsiteY1" fmla="*/ 81732 h 311428"/>
              <a:gd name="connsiteX2" fmla="*/ 0 w 3368769"/>
              <a:gd name="connsiteY2" fmla="*/ 0 h 311428"/>
              <a:gd name="connsiteX0" fmla="*/ 3345638 w 3345638"/>
              <a:gd name="connsiteY0" fmla="*/ 311428 h 311428"/>
              <a:gd name="connsiteX1" fmla="*/ 3321266 w 3345638"/>
              <a:gd name="connsiteY1" fmla="*/ 81732 h 311428"/>
              <a:gd name="connsiteX2" fmla="*/ 0 w 3345638"/>
              <a:gd name="connsiteY2" fmla="*/ 0 h 311428"/>
              <a:gd name="connsiteX0" fmla="*/ 3345638 w 3345638"/>
              <a:gd name="connsiteY0" fmla="*/ 311428 h 311428"/>
              <a:gd name="connsiteX1" fmla="*/ 3328977 w 3345638"/>
              <a:gd name="connsiteY1" fmla="*/ 43208 h 311428"/>
              <a:gd name="connsiteX2" fmla="*/ 0 w 3345638"/>
              <a:gd name="connsiteY2" fmla="*/ 0 h 311428"/>
              <a:gd name="connsiteX0" fmla="*/ 3345638 w 3345638"/>
              <a:gd name="connsiteY0" fmla="*/ 311428 h 311428"/>
              <a:gd name="connsiteX1" fmla="*/ 3328977 w 3345638"/>
              <a:gd name="connsiteY1" fmla="*/ 43208 h 311428"/>
              <a:gd name="connsiteX2" fmla="*/ 0 w 3345638"/>
              <a:gd name="connsiteY2" fmla="*/ 0 h 311428"/>
              <a:gd name="connsiteX0" fmla="*/ 3376478 w 3376478"/>
              <a:gd name="connsiteY0" fmla="*/ 316932 h 316932"/>
              <a:gd name="connsiteX1" fmla="*/ 3359817 w 3376478"/>
              <a:gd name="connsiteY1" fmla="*/ 48712 h 316932"/>
              <a:gd name="connsiteX2" fmla="*/ 0 w 3376478"/>
              <a:gd name="connsiteY2" fmla="*/ 0 h 316932"/>
              <a:gd name="connsiteX0" fmla="*/ 3376478 w 3376478"/>
              <a:gd name="connsiteY0" fmla="*/ 316932 h 316932"/>
              <a:gd name="connsiteX1" fmla="*/ 3375238 w 3376478"/>
              <a:gd name="connsiteY1" fmla="*/ 32202 h 316932"/>
              <a:gd name="connsiteX2" fmla="*/ 0 w 3376478"/>
              <a:gd name="connsiteY2" fmla="*/ 0 h 316932"/>
              <a:gd name="connsiteX0" fmla="*/ 3376478 w 3382949"/>
              <a:gd name="connsiteY0" fmla="*/ 316932 h 316932"/>
              <a:gd name="connsiteX1" fmla="*/ 3382949 w 3382949"/>
              <a:gd name="connsiteY1" fmla="*/ 4684 h 316932"/>
              <a:gd name="connsiteX2" fmla="*/ 0 w 3382949"/>
              <a:gd name="connsiteY2" fmla="*/ 0 h 316932"/>
              <a:gd name="connsiteX0" fmla="*/ 3376478 w 3881939"/>
              <a:gd name="connsiteY0" fmla="*/ 316932 h 316932"/>
              <a:gd name="connsiteX1" fmla="*/ 3382949 w 3881939"/>
              <a:gd name="connsiteY1" fmla="*/ 4684 h 316932"/>
              <a:gd name="connsiteX2" fmla="*/ 0 w 3881939"/>
              <a:gd name="connsiteY2" fmla="*/ 0 h 316932"/>
              <a:gd name="connsiteX0" fmla="*/ 3376478 w 3487893"/>
              <a:gd name="connsiteY0" fmla="*/ 350520 h 350520"/>
              <a:gd name="connsiteX1" fmla="*/ 3382949 w 3487893"/>
              <a:gd name="connsiteY1" fmla="*/ 38272 h 350520"/>
              <a:gd name="connsiteX2" fmla="*/ 0 w 3487893"/>
              <a:gd name="connsiteY2" fmla="*/ 33588 h 350520"/>
              <a:gd name="connsiteX0" fmla="*/ 3376478 w 3387448"/>
              <a:gd name="connsiteY0" fmla="*/ 323698 h 323698"/>
              <a:gd name="connsiteX1" fmla="*/ 3213324 w 3387448"/>
              <a:gd name="connsiteY1" fmla="*/ 55477 h 323698"/>
              <a:gd name="connsiteX2" fmla="*/ 0 w 3387448"/>
              <a:gd name="connsiteY2" fmla="*/ 6766 h 323698"/>
              <a:gd name="connsiteX0" fmla="*/ 3376478 w 3376478"/>
              <a:gd name="connsiteY0" fmla="*/ 326284 h 326284"/>
              <a:gd name="connsiteX1" fmla="*/ 3159353 w 3376478"/>
              <a:gd name="connsiteY1" fmla="*/ 52560 h 326284"/>
              <a:gd name="connsiteX2" fmla="*/ 0 w 3376478"/>
              <a:gd name="connsiteY2" fmla="*/ 9352 h 326284"/>
              <a:gd name="connsiteX0" fmla="*/ 4525301 w 4709980"/>
              <a:gd name="connsiteY0" fmla="*/ 312514 h 312514"/>
              <a:gd name="connsiteX1" fmla="*/ 4308176 w 4709980"/>
              <a:gd name="connsiteY1" fmla="*/ 38790 h 312514"/>
              <a:gd name="connsiteX2" fmla="*/ 0 w 4709980"/>
              <a:gd name="connsiteY2" fmla="*/ 1085 h 312514"/>
              <a:gd name="connsiteX0" fmla="*/ 4525301 w 4525301"/>
              <a:gd name="connsiteY0" fmla="*/ 311429 h 311429"/>
              <a:gd name="connsiteX1" fmla="*/ 4308176 w 4525301"/>
              <a:gd name="connsiteY1" fmla="*/ 37705 h 311429"/>
              <a:gd name="connsiteX2" fmla="*/ 0 w 4525301"/>
              <a:gd name="connsiteY2" fmla="*/ 0 h 311429"/>
              <a:gd name="connsiteX0" fmla="*/ 6221547 w 6528542"/>
              <a:gd name="connsiteY0" fmla="*/ 308651 h 308651"/>
              <a:gd name="connsiteX1" fmla="*/ 6004422 w 6528542"/>
              <a:gd name="connsiteY1" fmla="*/ 34927 h 308651"/>
              <a:gd name="connsiteX2" fmla="*/ 0 w 6528542"/>
              <a:gd name="connsiteY2" fmla="*/ 2726 h 308651"/>
              <a:gd name="connsiteX0" fmla="*/ 6221547 w 6225346"/>
              <a:gd name="connsiteY0" fmla="*/ 316743 h 316743"/>
              <a:gd name="connsiteX1" fmla="*/ 6004422 w 6225346"/>
              <a:gd name="connsiteY1" fmla="*/ 43019 h 316743"/>
              <a:gd name="connsiteX2" fmla="*/ 0 w 6225346"/>
              <a:gd name="connsiteY2" fmla="*/ 10818 h 316743"/>
              <a:gd name="connsiteX0" fmla="*/ 6213838 w 6520272"/>
              <a:gd name="connsiteY0" fmla="*/ 360959 h 360959"/>
              <a:gd name="connsiteX1" fmla="*/ 5996713 w 6520272"/>
              <a:gd name="connsiteY1" fmla="*/ 87235 h 360959"/>
              <a:gd name="connsiteX2" fmla="*/ 0 w 6520272"/>
              <a:gd name="connsiteY2" fmla="*/ 0 h 360959"/>
              <a:gd name="connsiteX0" fmla="*/ 6214038 w 6520472"/>
              <a:gd name="connsiteY0" fmla="*/ 360959 h 360959"/>
              <a:gd name="connsiteX1" fmla="*/ 5996913 w 6520472"/>
              <a:gd name="connsiteY1" fmla="*/ 87235 h 360959"/>
              <a:gd name="connsiteX2" fmla="*/ 200 w 6520472"/>
              <a:gd name="connsiteY2" fmla="*/ 0 h 360959"/>
              <a:gd name="connsiteX0" fmla="*/ 6229456 w 6537012"/>
              <a:gd name="connsiteY0" fmla="*/ 344449 h 344449"/>
              <a:gd name="connsiteX1" fmla="*/ 6012331 w 6537012"/>
              <a:gd name="connsiteY1" fmla="*/ 70725 h 344449"/>
              <a:gd name="connsiteX2" fmla="*/ 198 w 6537012"/>
              <a:gd name="connsiteY2" fmla="*/ 0 h 344449"/>
              <a:gd name="connsiteX0" fmla="*/ 6229258 w 6536814"/>
              <a:gd name="connsiteY0" fmla="*/ 344449 h 344449"/>
              <a:gd name="connsiteX1" fmla="*/ 6012133 w 6536814"/>
              <a:gd name="connsiteY1" fmla="*/ 70725 h 344449"/>
              <a:gd name="connsiteX2" fmla="*/ 0 w 6536814"/>
              <a:gd name="connsiteY2" fmla="*/ 0 h 344449"/>
              <a:gd name="connsiteX0" fmla="*/ 6229258 w 6229259"/>
              <a:gd name="connsiteY0" fmla="*/ 344449 h 344449"/>
              <a:gd name="connsiteX1" fmla="*/ 6012133 w 6229259"/>
              <a:gd name="connsiteY1" fmla="*/ 70725 h 344449"/>
              <a:gd name="connsiteX2" fmla="*/ 0 w 6229259"/>
              <a:gd name="connsiteY2" fmla="*/ 0 h 344449"/>
              <a:gd name="connsiteX0" fmla="*/ 6229258 w 6229258"/>
              <a:gd name="connsiteY0" fmla="*/ 344449 h 344449"/>
              <a:gd name="connsiteX1" fmla="*/ 0 w 6229258"/>
              <a:gd name="connsiteY1" fmla="*/ 0 h 344449"/>
              <a:gd name="connsiteX0" fmla="*/ 6229258 w 6229258"/>
              <a:gd name="connsiteY0" fmla="*/ 344449 h 344449"/>
              <a:gd name="connsiteX1" fmla="*/ 0 w 6229258"/>
              <a:gd name="connsiteY1" fmla="*/ 0 h 344449"/>
              <a:gd name="connsiteX0" fmla="*/ 6229261 w 6229261"/>
              <a:gd name="connsiteY0" fmla="*/ 344449 h 344449"/>
              <a:gd name="connsiteX1" fmla="*/ 3 w 6229261"/>
              <a:gd name="connsiteY1" fmla="*/ 0 h 344449"/>
              <a:gd name="connsiteX0" fmla="*/ 6229261 w 6229264"/>
              <a:gd name="connsiteY0" fmla="*/ 344449 h 344449"/>
              <a:gd name="connsiteX1" fmla="*/ 3 w 6229264"/>
              <a:gd name="connsiteY1" fmla="*/ 0 h 344449"/>
              <a:gd name="connsiteX0" fmla="*/ 6229278 w 6229281"/>
              <a:gd name="connsiteY0" fmla="*/ 344449 h 344449"/>
              <a:gd name="connsiteX1" fmla="*/ 20 w 6229281"/>
              <a:gd name="connsiteY1" fmla="*/ 0 h 344449"/>
              <a:gd name="connsiteX0" fmla="*/ 6229278 w 6229374"/>
              <a:gd name="connsiteY0" fmla="*/ 344449 h 344449"/>
              <a:gd name="connsiteX1" fmla="*/ 20 w 6229374"/>
              <a:gd name="connsiteY1" fmla="*/ 0 h 344449"/>
              <a:gd name="connsiteX0" fmla="*/ 6229278 w 6229278"/>
              <a:gd name="connsiteY0" fmla="*/ 349190 h 349190"/>
              <a:gd name="connsiteX1" fmla="*/ 5432361 w 6229278"/>
              <a:gd name="connsiteY1" fmla="*/ 87043 h 349190"/>
              <a:gd name="connsiteX2" fmla="*/ 20 w 6229278"/>
              <a:gd name="connsiteY2" fmla="*/ 4741 h 349190"/>
              <a:gd name="connsiteX0" fmla="*/ 6229278 w 6229278"/>
              <a:gd name="connsiteY0" fmla="*/ 349190 h 349190"/>
              <a:gd name="connsiteX1" fmla="*/ 5432361 w 6229278"/>
              <a:gd name="connsiteY1" fmla="*/ 87043 h 349190"/>
              <a:gd name="connsiteX2" fmla="*/ 20 w 6229278"/>
              <a:gd name="connsiteY2" fmla="*/ 4741 h 349190"/>
              <a:gd name="connsiteX0" fmla="*/ 6229284 w 6229284"/>
              <a:gd name="connsiteY0" fmla="*/ 344449 h 344449"/>
              <a:gd name="connsiteX1" fmla="*/ 5432367 w 6229284"/>
              <a:gd name="connsiteY1" fmla="*/ 82302 h 344449"/>
              <a:gd name="connsiteX2" fmla="*/ 26 w 6229284"/>
              <a:gd name="connsiteY2" fmla="*/ 0 h 344449"/>
              <a:gd name="connsiteX0" fmla="*/ 6229284 w 6229284"/>
              <a:gd name="connsiteY0" fmla="*/ 344449 h 344449"/>
              <a:gd name="connsiteX1" fmla="*/ 5432367 w 6229284"/>
              <a:gd name="connsiteY1" fmla="*/ 87805 h 344449"/>
              <a:gd name="connsiteX2" fmla="*/ 26 w 6229284"/>
              <a:gd name="connsiteY2" fmla="*/ 0 h 344449"/>
              <a:gd name="connsiteX0" fmla="*/ 6229284 w 6229315"/>
              <a:gd name="connsiteY0" fmla="*/ 344449 h 344449"/>
              <a:gd name="connsiteX1" fmla="*/ 5432367 w 6229315"/>
              <a:gd name="connsiteY1" fmla="*/ 87805 h 344449"/>
              <a:gd name="connsiteX2" fmla="*/ 26 w 6229315"/>
              <a:gd name="connsiteY2" fmla="*/ 0 h 344449"/>
              <a:gd name="connsiteX0" fmla="*/ 6229258 w 6236497"/>
              <a:gd name="connsiteY0" fmla="*/ 344449 h 344449"/>
              <a:gd name="connsiteX1" fmla="*/ 5432341 w 6236497"/>
              <a:gd name="connsiteY1" fmla="*/ 87805 h 344449"/>
              <a:gd name="connsiteX2" fmla="*/ 659716 w 6236497"/>
              <a:gd name="connsiteY2" fmla="*/ 131832 h 344449"/>
              <a:gd name="connsiteX3" fmla="*/ 0 w 6236497"/>
              <a:gd name="connsiteY3" fmla="*/ 0 h 344449"/>
              <a:gd name="connsiteX0" fmla="*/ 6229258 w 6236497"/>
              <a:gd name="connsiteY0" fmla="*/ 344449 h 344449"/>
              <a:gd name="connsiteX1" fmla="*/ 5432341 w 6236497"/>
              <a:gd name="connsiteY1" fmla="*/ 87805 h 344449"/>
              <a:gd name="connsiteX2" fmla="*/ 659716 w 6236497"/>
              <a:gd name="connsiteY2" fmla="*/ 131832 h 344449"/>
              <a:gd name="connsiteX3" fmla="*/ 0 w 6236497"/>
              <a:gd name="connsiteY3" fmla="*/ 0 h 344449"/>
              <a:gd name="connsiteX0" fmla="*/ 6229258 w 6236497"/>
              <a:gd name="connsiteY0" fmla="*/ 344449 h 344449"/>
              <a:gd name="connsiteX1" fmla="*/ 5432341 w 6236497"/>
              <a:gd name="connsiteY1" fmla="*/ 87805 h 344449"/>
              <a:gd name="connsiteX2" fmla="*/ 659716 w 6236497"/>
              <a:gd name="connsiteY2" fmla="*/ 131832 h 344449"/>
              <a:gd name="connsiteX3" fmla="*/ 0 w 6236497"/>
              <a:gd name="connsiteY3" fmla="*/ 0 h 344449"/>
              <a:gd name="connsiteX0" fmla="*/ 6229258 w 6236497"/>
              <a:gd name="connsiteY0" fmla="*/ 344449 h 344449"/>
              <a:gd name="connsiteX1" fmla="*/ 5432341 w 6236497"/>
              <a:gd name="connsiteY1" fmla="*/ 87805 h 344449"/>
              <a:gd name="connsiteX2" fmla="*/ 659716 w 6236497"/>
              <a:gd name="connsiteY2" fmla="*/ 131832 h 344449"/>
              <a:gd name="connsiteX3" fmla="*/ 0 w 6236497"/>
              <a:gd name="connsiteY3" fmla="*/ 0 h 344449"/>
              <a:gd name="connsiteX0" fmla="*/ 6229258 w 6236646"/>
              <a:gd name="connsiteY0" fmla="*/ 344449 h 344449"/>
              <a:gd name="connsiteX1" fmla="*/ 5432341 w 6236646"/>
              <a:gd name="connsiteY1" fmla="*/ 87805 h 344449"/>
              <a:gd name="connsiteX2" fmla="*/ 652006 w 6236646"/>
              <a:gd name="connsiteY2" fmla="*/ 93309 h 344449"/>
              <a:gd name="connsiteX3" fmla="*/ 0 w 6236646"/>
              <a:gd name="connsiteY3" fmla="*/ 0 h 344449"/>
              <a:gd name="connsiteX0" fmla="*/ 6229258 w 6236646"/>
              <a:gd name="connsiteY0" fmla="*/ 344449 h 344449"/>
              <a:gd name="connsiteX1" fmla="*/ 5432341 w 6236646"/>
              <a:gd name="connsiteY1" fmla="*/ 87805 h 344449"/>
              <a:gd name="connsiteX2" fmla="*/ 652006 w 6236646"/>
              <a:gd name="connsiteY2" fmla="*/ 93309 h 344449"/>
              <a:gd name="connsiteX3" fmla="*/ 0 w 6236646"/>
              <a:gd name="connsiteY3" fmla="*/ 0 h 344449"/>
              <a:gd name="connsiteX0" fmla="*/ 6229258 w 6236646"/>
              <a:gd name="connsiteY0" fmla="*/ 344449 h 344449"/>
              <a:gd name="connsiteX1" fmla="*/ 5432341 w 6236646"/>
              <a:gd name="connsiteY1" fmla="*/ 87805 h 344449"/>
              <a:gd name="connsiteX2" fmla="*/ 652006 w 6236646"/>
              <a:gd name="connsiteY2" fmla="*/ 93309 h 344449"/>
              <a:gd name="connsiteX3" fmla="*/ 0 w 6236646"/>
              <a:gd name="connsiteY3" fmla="*/ 0 h 344449"/>
              <a:gd name="connsiteX0" fmla="*/ 6250159 w 6257547"/>
              <a:gd name="connsiteY0" fmla="*/ 388475 h 388475"/>
              <a:gd name="connsiteX1" fmla="*/ 5453242 w 6257547"/>
              <a:gd name="connsiteY1" fmla="*/ 131831 h 388475"/>
              <a:gd name="connsiteX2" fmla="*/ 672907 w 6257547"/>
              <a:gd name="connsiteY2" fmla="*/ 137335 h 388475"/>
              <a:gd name="connsiteX3" fmla="*/ 36321 w 6257547"/>
              <a:gd name="connsiteY3" fmla="*/ 0 h 388475"/>
              <a:gd name="connsiteX0" fmla="*/ 6246767 w 6254155"/>
              <a:gd name="connsiteY0" fmla="*/ 388475 h 388475"/>
              <a:gd name="connsiteX1" fmla="*/ 5449850 w 6254155"/>
              <a:gd name="connsiteY1" fmla="*/ 131831 h 388475"/>
              <a:gd name="connsiteX2" fmla="*/ 669515 w 6254155"/>
              <a:gd name="connsiteY2" fmla="*/ 137335 h 388475"/>
              <a:gd name="connsiteX3" fmla="*/ 32929 w 6254155"/>
              <a:gd name="connsiteY3" fmla="*/ 0 h 388475"/>
              <a:gd name="connsiteX0" fmla="*/ 6213838 w 6221226"/>
              <a:gd name="connsiteY0" fmla="*/ 388475 h 388475"/>
              <a:gd name="connsiteX1" fmla="*/ 5416921 w 6221226"/>
              <a:gd name="connsiteY1" fmla="*/ 131831 h 388475"/>
              <a:gd name="connsiteX2" fmla="*/ 636586 w 6221226"/>
              <a:gd name="connsiteY2" fmla="*/ 137335 h 388475"/>
              <a:gd name="connsiteX3" fmla="*/ 0 w 6221226"/>
              <a:gd name="connsiteY3" fmla="*/ 0 h 388475"/>
              <a:gd name="connsiteX0" fmla="*/ 6213838 w 6221227"/>
              <a:gd name="connsiteY0" fmla="*/ 388475 h 388475"/>
              <a:gd name="connsiteX1" fmla="*/ 5416921 w 6221227"/>
              <a:gd name="connsiteY1" fmla="*/ 131831 h 388475"/>
              <a:gd name="connsiteX2" fmla="*/ 636586 w 6221227"/>
              <a:gd name="connsiteY2" fmla="*/ 137335 h 388475"/>
              <a:gd name="connsiteX3" fmla="*/ 0 w 6221227"/>
              <a:gd name="connsiteY3" fmla="*/ 0 h 388475"/>
              <a:gd name="connsiteX0" fmla="*/ 6213838 w 6213838"/>
              <a:gd name="connsiteY0" fmla="*/ 388475 h 388475"/>
              <a:gd name="connsiteX1" fmla="*/ 5416921 w 6213838"/>
              <a:gd name="connsiteY1" fmla="*/ 131831 h 388475"/>
              <a:gd name="connsiteX2" fmla="*/ 636586 w 6213838"/>
              <a:gd name="connsiteY2" fmla="*/ 137335 h 388475"/>
              <a:gd name="connsiteX3" fmla="*/ 0 w 6213838"/>
              <a:gd name="connsiteY3" fmla="*/ 0 h 388475"/>
              <a:gd name="connsiteX0" fmla="*/ 6213838 w 6213838"/>
              <a:gd name="connsiteY0" fmla="*/ 388475 h 388475"/>
              <a:gd name="connsiteX1" fmla="*/ 5416921 w 6213838"/>
              <a:gd name="connsiteY1" fmla="*/ 131831 h 388475"/>
              <a:gd name="connsiteX2" fmla="*/ 636586 w 6213838"/>
              <a:gd name="connsiteY2" fmla="*/ 137335 h 388475"/>
              <a:gd name="connsiteX3" fmla="*/ 0 w 6213838"/>
              <a:gd name="connsiteY3" fmla="*/ 0 h 388475"/>
              <a:gd name="connsiteX0" fmla="*/ 6213838 w 6213838"/>
              <a:gd name="connsiteY0" fmla="*/ 388475 h 388475"/>
              <a:gd name="connsiteX1" fmla="*/ 5416921 w 6213838"/>
              <a:gd name="connsiteY1" fmla="*/ 131831 h 388475"/>
              <a:gd name="connsiteX2" fmla="*/ 636586 w 6213838"/>
              <a:gd name="connsiteY2" fmla="*/ 137335 h 388475"/>
              <a:gd name="connsiteX3" fmla="*/ 0 w 6213838"/>
              <a:gd name="connsiteY3" fmla="*/ 0 h 388475"/>
              <a:gd name="connsiteX0" fmla="*/ 6213844 w 6213845"/>
              <a:gd name="connsiteY0" fmla="*/ 416292 h 416292"/>
              <a:gd name="connsiteX1" fmla="*/ 5416921 w 6213845"/>
              <a:gd name="connsiteY1" fmla="*/ 131831 h 416292"/>
              <a:gd name="connsiteX2" fmla="*/ 636586 w 6213845"/>
              <a:gd name="connsiteY2" fmla="*/ 137335 h 416292"/>
              <a:gd name="connsiteX3" fmla="*/ 0 w 6213845"/>
              <a:gd name="connsiteY3" fmla="*/ 0 h 416292"/>
              <a:gd name="connsiteX0" fmla="*/ 6228350 w 6228351"/>
              <a:gd name="connsiteY0" fmla="*/ 368431 h 368431"/>
              <a:gd name="connsiteX1" fmla="*/ 5431427 w 6228351"/>
              <a:gd name="connsiteY1" fmla="*/ 83970 h 368431"/>
              <a:gd name="connsiteX2" fmla="*/ 651092 w 6228351"/>
              <a:gd name="connsiteY2" fmla="*/ 89474 h 368431"/>
              <a:gd name="connsiteX3" fmla="*/ 1 w 6228351"/>
              <a:gd name="connsiteY3" fmla="*/ 0 h 368431"/>
              <a:gd name="connsiteX0" fmla="*/ 6228350 w 6228351"/>
              <a:gd name="connsiteY0" fmla="*/ 368431 h 368431"/>
              <a:gd name="connsiteX1" fmla="*/ 5431427 w 6228351"/>
              <a:gd name="connsiteY1" fmla="*/ 83970 h 368431"/>
              <a:gd name="connsiteX2" fmla="*/ 651092 w 6228351"/>
              <a:gd name="connsiteY2" fmla="*/ 89474 h 368431"/>
              <a:gd name="connsiteX3" fmla="*/ 1 w 6228351"/>
              <a:gd name="connsiteY3" fmla="*/ 0 h 368431"/>
              <a:gd name="connsiteX0" fmla="*/ 6213831 w 6213832"/>
              <a:gd name="connsiteY0" fmla="*/ 364270 h 364270"/>
              <a:gd name="connsiteX1" fmla="*/ 5416908 w 6213832"/>
              <a:gd name="connsiteY1" fmla="*/ 79809 h 364270"/>
              <a:gd name="connsiteX2" fmla="*/ 636573 w 6213832"/>
              <a:gd name="connsiteY2" fmla="*/ 85313 h 364270"/>
              <a:gd name="connsiteX3" fmla="*/ -1 w 6213832"/>
              <a:gd name="connsiteY3" fmla="*/ 0 h 364270"/>
            </a:gdLst>
            <a:ahLst/>
            <a:cxnLst>
              <a:cxn ang="0">
                <a:pos x="connsiteX0" y="connsiteY0"/>
              </a:cxn>
              <a:cxn ang="0">
                <a:pos x="connsiteX1" y="connsiteY1"/>
              </a:cxn>
              <a:cxn ang="0">
                <a:pos x="connsiteX2" y="connsiteY2"/>
              </a:cxn>
              <a:cxn ang="0">
                <a:pos x="connsiteX3" y="connsiteY3"/>
              </a:cxn>
            </a:cxnLst>
            <a:rect l="l" t="t" r="r" b="b"/>
            <a:pathLst>
              <a:path w="6213832" h="364270">
                <a:moveTo>
                  <a:pt x="6213831" y="364270"/>
                </a:moveTo>
                <a:cubicBezTo>
                  <a:pt x="6212359" y="153270"/>
                  <a:pt x="5937604" y="83684"/>
                  <a:pt x="5416908" y="79809"/>
                </a:cubicBezTo>
                <a:lnTo>
                  <a:pt x="636573" y="85313"/>
                </a:lnTo>
                <a:cubicBezTo>
                  <a:pt x="358280" y="85355"/>
                  <a:pt x="1185" y="93815"/>
                  <a:pt x="-1" y="0"/>
                </a:cubicBezTo>
              </a:path>
            </a:pathLst>
          </a:custGeom>
          <a:noFill/>
          <a:ln w="25400">
            <a:solidFill>
              <a:srgbClr val="0078D4"/>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Arrow43_61">
            <a:extLst>
              <a:ext uri="{FF2B5EF4-FFF2-40B4-BE49-F238E27FC236}">
                <a16:creationId xmlns:a16="http://schemas.microsoft.com/office/drawing/2014/main" id="{49C0BE47-60F8-4E89-AAEA-AFD4DB1360F4}"/>
              </a:ext>
              <a:ext uri="{147F2762-F138-4A5C-976F-8EAC2B608ADB}">
                <a16:predDERef xmlns:a16="http://schemas.microsoft.com/office/drawing/2014/main" pred="{4B583BE5-66DA-4BEE-B711-BDBB55D7A791}"/>
              </a:ext>
              <a:ext uri="{C183D7F6-B498-43B3-948B-1728B52AA6E4}">
                <adec:decorative xmlns:adec="http://schemas.microsoft.com/office/drawing/2017/decorative" val="1"/>
              </a:ext>
            </a:extLst>
          </xdr:cNvPr>
          <xdr:cNvSpPr/>
        </xdr:nvSpPr>
        <xdr:spPr>
          <a:xfrm rot="16200000" flipV="1">
            <a:off x="8480928" y="6006252"/>
            <a:ext cx="255491" cy="2001237"/>
          </a:xfrm>
          <a:custGeom>
            <a:avLst/>
            <a:gdLst>
              <a:gd name="connsiteX0" fmla="*/ 0 w 2343978"/>
              <a:gd name="connsiteY0" fmla="*/ 1954695 h 1954695"/>
              <a:gd name="connsiteX1" fmla="*/ 198782 w 2343978"/>
              <a:gd name="connsiteY1" fmla="*/ 1200978 h 1954695"/>
              <a:gd name="connsiteX2" fmla="*/ 381000 w 2343978"/>
              <a:gd name="connsiteY2" fmla="*/ 554935 h 1954695"/>
              <a:gd name="connsiteX3" fmla="*/ 919369 w 2343978"/>
              <a:gd name="connsiteY3" fmla="*/ 314739 h 1954695"/>
              <a:gd name="connsiteX4" fmla="*/ 2343978 w 2343978"/>
              <a:gd name="connsiteY4" fmla="*/ 0 h 1954695"/>
              <a:gd name="connsiteX0" fmla="*/ 90683 w 2146176"/>
              <a:gd name="connsiteY0" fmla="*/ 1980668 h 1980668"/>
              <a:gd name="connsiteX1" fmla="*/ 980 w 2146176"/>
              <a:gd name="connsiteY1" fmla="*/ 1200978 h 1980668"/>
              <a:gd name="connsiteX2" fmla="*/ 183198 w 2146176"/>
              <a:gd name="connsiteY2" fmla="*/ 554935 h 1980668"/>
              <a:gd name="connsiteX3" fmla="*/ 721567 w 2146176"/>
              <a:gd name="connsiteY3" fmla="*/ 314739 h 1980668"/>
              <a:gd name="connsiteX4" fmla="*/ 2146176 w 2146176"/>
              <a:gd name="connsiteY4" fmla="*/ 0 h 1980668"/>
              <a:gd name="connsiteX0" fmla="*/ 91127 w 2146620"/>
              <a:gd name="connsiteY0" fmla="*/ 1980668 h 1980668"/>
              <a:gd name="connsiteX1" fmla="*/ 1424 w 2146620"/>
              <a:gd name="connsiteY1" fmla="*/ 1200978 h 1980668"/>
              <a:gd name="connsiteX2" fmla="*/ 183642 w 2146620"/>
              <a:gd name="connsiteY2" fmla="*/ 554935 h 1980668"/>
              <a:gd name="connsiteX3" fmla="*/ 722011 w 2146620"/>
              <a:gd name="connsiteY3" fmla="*/ 314739 h 1980668"/>
              <a:gd name="connsiteX4" fmla="*/ 2146620 w 2146620"/>
              <a:gd name="connsiteY4" fmla="*/ 0 h 1980668"/>
              <a:gd name="connsiteX0" fmla="*/ 22463 w 2077956"/>
              <a:gd name="connsiteY0" fmla="*/ 1980668 h 1980668"/>
              <a:gd name="connsiteX1" fmla="*/ 3278 w 2077956"/>
              <a:gd name="connsiteY1" fmla="*/ 1187991 h 1980668"/>
              <a:gd name="connsiteX2" fmla="*/ 114978 w 2077956"/>
              <a:gd name="connsiteY2" fmla="*/ 554935 h 1980668"/>
              <a:gd name="connsiteX3" fmla="*/ 653347 w 2077956"/>
              <a:gd name="connsiteY3" fmla="*/ 314739 h 1980668"/>
              <a:gd name="connsiteX4" fmla="*/ 2077956 w 2077956"/>
              <a:gd name="connsiteY4" fmla="*/ 0 h 1980668"/>
              <a:gd name="connsiteX0" fmla="*/ 22463 w 2077956"/>
              <a:gd name="connsiteY0" fmla="*/ 1980668 h 1980668"/>
              <a:gd name="connsiteX1" fmla="*/ 3278 w 2077956"/>
              <a:gd name="connsiteY1" fmla="*/ 1187991 h 1980668"/>
              <a:gd name="connsiteX2" fmla="*/ 114978 w 2077956"/>
              <a:gd name="connsiteY2" fmla="*/ 554935 h 1980668"/>
              <a:gd name="connsiteX3" fmla="*/ 930122 w 2077956"/>
              <a:gd name="connsiteY3" fmla="*/ 405645 h 1980668"/>
              <a:gd name="connsiteX4" fmla="*/ 2077956 w 2077956"/>
              <a:gd name="connsiteY4" fmla="*/ 0 h 1980668"/>
              <a:gd name="connsiteX0" fmla="*/ 22463 w 2077956"/>
              <a:gd name="connsiteY0" fmla="*/ 1980668 h 1980668"/>
              <a:gd name="connsiteX1" fmla="*/ 3278 w 2077956"/>
              <a:gd name="connsiteY1" fmla="*/ 1187991 h 1980668"/>
              <a:gd name="connsiteX2" fmla="*/ 114978 w 2077956"/>
              <a:gd name="connsiteY2" fmla="*/ 554935 h 1980668"/>
              <a:gd name="connsiteX3" fmla="*/ 930122 w 2077956"/>
              <a:gd name="connsiteY3" fmla="*/ 405645 h 1980668"/>
              <a:gd name="connsiteX4" fmla="*/ 2077956 w 2077956"/>
              <a:gd name="connsiteY4" fmla="*/ 0 h 1980668"/>
              <a:gd name="connsiteX0" fmla="*/ 22463 w 2077956"/>
              <a:gd name="connsiteY0" fmla="*/ 1980668 h 1980668"/>
              <a:gd name="connsiteX1" fmla="*/ 3278 w 2077956"/>
              <a:gd name="connsiteY1" fmla="*/ 1187991 h 1980668"/>
              <a:gd name="connsiteX2" fmla="*/ 114978 w 2077956"/>
              <a:gd name="connsiteY2" fmla="*/ 554935 h 1980668"/>
              <a:gd name="connsiteX3" fmla="*/ 930122 w 2077956"/>
              <a:gd name="connsiteY3" fmla="*/ 405645 h 1980668"/>
              <a:gd name="connsiteX4" fmla="*/ 2077956 w 2077956"/>
              <a:gd name="connsiteY4" fmla="*/ 0 h 1980668"/>
              <a:gd name="connsiteX0" fmla="*/ 22463 w 2077956"/>
              <a:gd name="connsiteY0" fmla="*/ 1980668 h 1980668"/>
              <a:gd name="connsiteX1" fmla="*/ 3278 w 2077956"/>
              <a:gd name="connsiteY1" fmla="*/ 1187991 h 1980668"/>
              <a:gd name="connsiteX2" fmla="*/ 114978 w 2077956"/>
              <a:gd name="connsiteY2" fmla="*/ 554935 h 1980668"/>
              <a:gd name="connsiteX3" fmla="*/ 1022381 w 2077956"/>
              <a:gd name="connsiteY3" fmla="*/ 412138 h 1980668"/>
              <a:gd name="connsiteX4" fmla="*/ 2077956 w 2077956"/>
              <a:gd name="connsiteY4" fmla="*/ 0 h 1980668"/>
              <a:gd name="connsiteX0" fmla="*/ 22463 w 2077956"/>
              <a:gd name="connsiteY0" fmla="*/ 1922228 h 1922228"/>
              <a:gd name="connsiteX1" fmla="*/ 3278 w 2077956"/>
              <a:gd name="connsiteY1" fmla="*/ 1129551 h 1922228"/>
              <a:gd name="connsiteX2" fmla="*/ 114978 w 2077956"/>
              <a:gd name="connsiteY2" fmla="*/ 496495 h 1922228"/>
              <a:gd name="connsiteX3" fmla="*/ 1022381 w 2077956"/>
              <a:gd name="connsiteY3" fmla="*/ 353698 h 1922228"/>
              <a:gd name="connsiteX4" fmla="*/ 2077956 w 2077956"/>
              <a:gd name="connsiteY4" fmla="*/ 0 h 1922228"/>
              <a:gd name="connsiteX0" fmla="*/ 9011 w 2064504"/>
              <a:gd name="connsiteY0" fmla="*/ 1922228 h 1922228"/>
              <a:gd name="connsiteX1" fmla="*/ 101526 w 2064504"/>
              <a:gd name="connsiteY1" fmla="*/ 496495 h 1922228"/>
              <a:gd name="connsiteX2" fmla="*/ 1008929 w 2064504"/>
              <a:gd name="connsiteY2" fmla="*/ 353698 h 1922228"/>
              <a:gd name="connsiteX3" fmla="*/ 2064504 w 2064504"/>
              <a:gd name="connsiteY3" fmla="*/ 0 h 1922228"/>
              <a:gd name="connsiteX0" fmla="*/ 9011 w 2064504"/>
              <a:gd name="connsiteY0" fmla="*/ 1922228 h 1922228"/>
              <a:gd name="connsiteX1" fmla="*/ 101526 w 2064504"/>
              <a:gd name="connsiteY1" fmla="*/ 496495 h 1922228"/>
              <a:gd name="connsiteX2" fmla="*/ 2064504 w 2064504"/>
              <a:gd name="connsiteY2" fmla="*/ 0 h 1922228"/>
              <a:gd name="connsiteX0" fmla="*/ 0 w 2055493"/>
              <a:gd name="connsiteY0" fmla="*/ 1922228 h 1922228"/>
              <a:gd name="connsiteX1" fmla="*/ 92515 w 2055493"/>
              <a:gd name="connsiteY1" fmla="*/ 496495 h 1922228"/>
              <a:gd name="connsiteX2" fmla="*/ 2055493 w 2055493"/>
              <a:gd name="connsiteY2" fmla="*/ 0 h 1922228"/>
              <a:gd name="connsiteX0" fmla="*/ 0 w 2055493"/>
              <a:gd name="connsiteY0" fmla="*/ 1922228 h 1922228"/>
              <a:gd name="connsiteX1" fmla="*/ 92515 w 2055493"/>
              <a:gd name="connsiteY1" fmla="*/ 496495 h 1922228"/>
              <a:gd name="connsiteX2" fmla="*/ 2055493 w 2055493"/>
              <a:gd name="connsiteY2" fmla="*/ 0 h 1922228"/>
              <a:gd name="connsiteX0" fmla="*/ 18088 w 1972601"/>
              <a:gd name="connsiteY0" fmla="*/ 1931085 h 1931085"/>
              <a:gd name="connsiteX1" fmla="*/ 9623 w 1972601"/>
              <a:gd name="connsiteY1" fmla="*/ 496495 h 1931085"/>
              <a:gd name="connsiteX2" fmla="*/ 1972601 w 1972601"/>
              <a:gd name="connsiteY2" fmla="*/ 0 h 1931085"/>
              <a:gd name="connsiteX0" fmla="*/ 20376 w 1974889"/>
              <a:gd name="connsiteY0" fmla="*/ 1931085 h 1931085"/>
              <a:gd name="connsiteX1" fmla="*/ 11911 w 1974889"/>
              <a:gd name="connsiteY1" fmla="*/ 496495 h 1931085"/>
              <a:gd name="connsiteX2" fmla="*/ 1974889 w 1974889"/>
              <a:gd name="connsiteY2" fmla="*/ 0 h 1931085"/>
              <a:gd name="connsiteX0" fmla="*/ 8791 w 1963304"/>
              <a:gd name="connsiteY0" fmla="*/ 1931085 h 1931085"/>
              <a:gd name="connsiteX1" fmla="*/ 326 w 1963304"/>
              <a:gd name="connsiteY1" fmla="*/ 496495 h 1931085"/>
              <a:gd name="connsiteX2" fmla="*/ 1963304 w 1963304"/>
              <a:gd name="connsiteY2" fmla="*/ 0 h 1931085"/>
              <a:gd name="connsiteX0" fmla="*/ 8791 w 9088"/>
              <a:gd name="connsiteY0" fmla="*/ 1434590 h 1434590"/>
              <a:gd name="connsiteX1" fmla="*/ 326 w 9088"/>
              <a:gd name="connsiteY1" fmla="*/ 0 h 1434590"/>
              <a:gd name="connsiteX0" fmla="*/ 0 w 330259"/>
              <a:gd name="connsiteY0" fmla="*/ 10152 h 10152"/>
              <a:gd name="connsiteX1" fmla="*/ 330259 w 330259"/>
              <a:gd name="connsiteY1" fmla="*/ 0 h 10152"/>
              <a:gd name="connsiteX0" fmla="*/ 70605 w 400864"/>
              <a:gd name="connsiteY0" fmla="*/ 10152 h 10152"/>
              <a:gd name="connsiteX1" fmla="*/ 400864 w 400864"/>
              <a:gd name="connsiteY1" fmla="*/ 0 h 10152"/>
              <a:gd name="connsiteX0" fmla="*/ 57434 w 415990"/>
              <a:gd name="connsiteY0" fmla="*/ 10228 h 10228"/>
              <a:gd name="connsiteX1" fmla="*/ 415990 w 415990"/>
              <a:gd name="connsiteY1" fmla="*/ 0 h 10228"/>
              <a:gd name="connsiteX0" fmla="*/ 17495 w 376051"/>
              <a:gd name="connsiteY0" fmla="*/ 10228 h 10228"/>
              <a:gd name="connsiteX1" fmla="*/ 376051 w 376051"/>
              <a:gd name="connsiteY1" fmla="*/ 0 h 10228"/>
              <a:gd name="connsiteX0" fmla="*/ 55726 w 318070"/>
              <a:gd name="connsiteY0" fmla="*/ 10266 h 10266"/>
              <a:gd name="connsiteX1" fmla="*/ 318070 w 318070"/>
              <a:gd name="connsiteY1" fmla="*/ 0 h 10266"/>
              <a:gd name="connsiteX0" fmla="*/ 26593 w 288937"/>
              <a:gd name="connsiteY0" fmla="*/ 10266 h 10266"/>
              <a:gd name="connsiteX1" fmla="*/ 288937 w 288937"/>
              <a:gd name="connsiteY1" fmla="*/ 0 h 10266"/>
              <a:gd name="connsiteX0" fmla="*/ 46499 w 263567"/>
              <a:gd name="connsiteY0" fmla="*/ 10304 h 10304"/>
              <a:gd name="connsiteX1" fmla="*/ 263567 w 263567"/>
              <a:gd name="connsiteY1" fmla="*/ 0 h 10304"/>
              <a:gd name="connsiteX0" fmla="*/ 22330 w 295993"/>
              <a:gd name="connsiteY0" fmla="*/ 10304 h 10304"/>
              <a:gd name="connsiteX1" fmla="*/ 295993 w 295993"/>
              <a:gd name="connsiteY1" fmla="*/ 0 h 10304"/>
              <a:gd name="connsiteX0" fmla="*/ 22330 w 295993"/>
              <a:gd name="connsiteY0" fmla="*/ 10380 h 10380"/>
              <a:gd name="connsiteX1" fmla="*/ 295993 w 295993"/>
              <a:gd name="connsiteY1" fmla="*/ 0 h 10380"/>
              <a:gd name="connsiteX0" fmla="*/ 24408 w 298071"/>
              <a:gd name="connsiteY0" fmla="*/ 10380 h 10380"/>
              <a:gd name="connsiteX1" fmla="*/ 298071 w 298071"/>
              <a:gd name="connsiteY1" fmla="*/ 0 h 10380"/>
              <a:gd name="connsiteX0" fmla="*/ 168 w 273831"/>
              <a:gd name="connsiteY0" fmla="*/ 10380 h 10380"/>
              <a:gd name="connsiteX1" fmla="*/ 273831 w 273831"/>
              <a:gd name="connsiteY1" fmla="*/ 0 h 10380"/>
              <a:gd name="connsiteX0" fmla="*/ 3727 w 277390"/>
              <a:gd name="connsiteY0" fmla="*/ 10380 h 10380"/>
              <a:gd name="connsiteX1" fmla="*/ 277390 w 277390"/>
              <a:gd name="connsiteY1" fmla="*/ 0 h 10380"/>
            </a:gdLst>
            <a:ahLst/>
            <a:cxnLst>
              <a:cxn ang="0">
                <a:pos x="connsiteX0" y="connsiteY0"/>
              </a:cxn>
              <a:cxn ang="0">
                <a:pos x="connsiteX1" y="connsiteY1"/>
              </a:cxn>
            </a:cxnLst>
            <a:rect l="l" t="t" r="r" b="b"/>
            <a:pathLst>
              <a:path w="277390" h="10380">
                <a:moveTo>
                  <a:pt x="3727" y="10380"/>
                </a:moveTo>
                <a:cubicBezTo>
                  <a:pt x="1578" y="2201"/>
                  <a:pt x="-46656" y="-4"/>
                  <a:pt x="277390" y="0"/>
                </a:cubicBezTo>
              </a:path>
            </a:pathLst>
          </a:custGeom>
          <a:noFill/>
          <a:ln w="25400">
            <a:solidFill>
              <a:schemeClr val="accent6">
                <a:lumMod val="75000"/>
              </a:schemeClr>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6" name="Arrow43_53">
            <a:extLst>
              <a:ext uri="{FF2B5EF4-FFF2-40B4-BE49-F238E27FC236}">
                <a16:creationId xmlns:a16="http://schemas.microsoft.com/office/drawing/2014/main" id="{6A1545E8-8402-49B8-8BB6-5E397F1B56EB}"/>
              </a:ext>
              <a:ext uri="{147F2762-F138-4A5C-976F-8EAC2B608ADB}">
                <a16:predDERef xmlns:a16="http://schemas.microsoft.com/office/drawing/2014/main" pred="{D58B0CCE-3D01-42FF-B104-E8C416732303}"/>
              </a:ext>
              <a:ext uri="{C183D7F6-B498-43B3-948B-1728B52AA6E4}">
                <adec:decorative xmlns:adec="http://schemas.microsoft.com/office/drawing/2017/decorative" val="1"/>
              </a:ext>
            </a:extLst>
          </xdr:cNvPr>
          <xdr:cNvSpPr/>
        </xdr:nvSpPr>
        <xdr:spPr>
          <a:xfrm rot="5400000">
            <a:off x="7672268" y="7150236"/>
            <a:ext cx="93671" cy="204250"/>
          </a:xfrm>
          <a:custGeom>
            <a:avLst/>
            <a:gdLst>
              <a:gd name="connsiteX0" fmla="*/ 0 w 422414"/>
              <a:gd name="connsiteY0" fmla="*/ 472108 h 472108"/>
              <a:gd name="connsiteX1" fmla="*/ 223631 w 422414"/>
              <a:gd name="connsiteY1" fmla="*/ 356152 h 472108"/>
              <a:gd name="connsiteX2" fmla="*/ 422414 w 422414"/>
              <a:gd name="connsiteY2" fmla="*/ 0 h 472108"/>
              <a:gd name="connsiteX0" fmla="*/ 0 w 422414"/>
              <a:gd name="connsiteY0" fmla="*/ 472108 h 472108"/>
              <a:gd name="connsiteX1" fmla="*/ 422414 w 422414"/>
              <a:gd name="connsiteY1" fmla="*/ 0 h 472108"/>
              <a:gd name="connsiteX0" fmla="*/ 0 w 131373"/>
              <a:gd name="connsiteY0" fmla="*/ 488596 h 488596"/>
              <a:gd name="connsiteX1" fmla="*/ 131373 w 131373"/>
              <a:gd name="connsiteY1" fmla="*/ 0 h 488596"/>
              <a:gd name="connsiteX0" fmla="*/ 11502 w 11502"/>
              <a:gd name="connsiteY0" fmla="*/ 230282 h 230282"/>
              <a:gd name="connsiteX1" fmla="*/ 0 w 11502"/>
              <a:gd name="connsiteY1" fmla="*/ 0 h 230282"/>
              <a:gd name="connsiteX0" fmla="*/ 0 w 4373"/>
              <a:gd name="connsiteY0" fmla="*/ 230282 h 230282"/>
              <a:gd name="connsiteX1" fmla="*/ 4373 w 4373"/>
              <a:gd name="connsiteY1" fmla="*/ 0 h 230282"/>
              <a:gd name="connsiteX0" fmla="*/ 0 w 300418"/>
              <a:gd name="connsiteY0" fmla="*/ 7375 h 7375"/>
              <a:gd name="connsiteX1" fmla="*/ 300418 w 300418"/>
              <a:gd name="connsiteY1" fmla="*/ 0 h 7375"/>
              <a:gd name="connsiteX0" fmla="*/ 0 w 10000"/>
              <a:gd name="connsiteY0" fmla="*/ 10029 h 10029"/>
              <a:gd name="connsiteX1" fmla="*/ 10000 w 10000"/>
              <a:gd name="connsiteY1" fmla="*/ 29 h 10029"/>
              <a:gd name="connsiteX0" fmla="*/ 0 w 9655"/>
              <a:gd name="connsiteY0" fmla="*/ 11695 h 11695"/>
              <a:gd name="connsiteX1" fmla="*/ 9655 w 9655"/>
              <a:gd name="connsiteY1" fmla="*/ 23 h 11695"/>
            </a:gdLst>
            <a:ahLst/>
            <a:cxnLst>
              <a:cxn ang="0">
                <a:pos x="connsiteX0" y="connsiteY0"/>
              </a:cxn>
              <a:cxn ang="0">
                <a:pos x="connsiteX1" y="connsiteY1"/>
              </a:cxn>
            </a:cxnLst>
            <a:rect l="l" t="t" r="r" b="b"/>
            <a:pathLst>
              <a:path w="9655" h="11695">
                <a:moveTo>
                  <a:pt x="0" y="11695"/>
                </a:moveTo>
                <a:cubicBezTo>
                  <a:pt x="111" y="7176"/>
                  <a:pt x="-814" y="-474"/>
                  <a:pt x="9655" y="23"/>
                </a:cubicBezTo>
              </a:path>
            </a:pathLst>
          </a:custGeom>
          <a:noFill/>
          <a:ln w="25400">
            <a:solidFill>
              <a:schemeClr val="accent3">
                <a:lumMod val="75000"/>
              </a:schemeClr>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2" name="Arrow43_52">
            <a:extLst>
              <a:ext uri="{FF2B5EF4-FFF2-40B4-BE49-F238E27FC236}">
                <a16:creationId xmlns:a16="http://schemas.microsoft.com/office/drawing/2014/main" id="{AEEECA25-F30A-4BE6-AF51-8D1516F83D17}"/>
              </a:ext>
              <a:ext uri="{147F2762-F138-4A5C-976F-8EAC2B608ADB}">
                <a16:predDERef xmlns:a16="http://schemas.microsoft.com/office/drawing/2014/main" pred="{D58B0CCE-3D01-42FF-B104-E8C416732303}"/>
              </a:ext>
              <a:ext uri="{C183D7F6-B498-43B3-948B-1728B52AA6E4}">
                <adec:decorative xmlns:adec="http://schemas.microsoft.com/office/drawing/2017/decorative" val="1"/>
              </a:ext>
            </a:extLst>
          </xdr:cNvPr>
          <xdr:cNvSpPr/>
        </xdr:nvSpPr>
        <xdr:spPr>
          <a:xfrm rot="5400000" flipH="1">
            <a:off x="7718370" y="6820589"/>
            <a:ext cx="121806" cy="351516"/>
          </a:xfrm>
          <a:custGeom>
            <a:avLst/>
            <a:gdLst>
              <a:gd name="connsiteX0" fmla="*/ 0 w 422414"/>
              <a:gd name="connsiteY0" fmla="*/ 472108 h 472108"/>
              <a:gd name="connsiteX1" fmla="*/ 223631 w 422414"/>
              <a:gd name="connsiteY1" fmla="*/ 356152 h 472108"/>
              <a:gd name="connsiteX2" fmla="*/ 422414 w 422414"/>
              <a:gd name="connsiteY2" fmla="*/ 0 h 472108"/>
              <a:gd name="connsiteX0" fmla="*/ 0 w 422414"/>
              <a:gd name="connsiteY0" fmla="*/ 472108 h 472108"/>
              <a:gd name="connsiteX1" fmla="*/ 422414 w 422414"/>
              <a:gd name="connsiteY1" fmla="*/ 0 h 472108"/>
              <a:gd name="connsiteX0" fmla="*/ 0 w 131373"/>
              <a:gd name="connsiteY0" fmla="*/ 488596 h 488596"/>
              <a:gd name="connsiteX1" fmla="*/ 131373 w 131373"/>
              <a:gd name="connsiteY1" fmla="*/ 0 h 488596"/>
              <a:gd name="connsiteX0" fmla="*/ 11502 w 11502"/>
              <a:gd name="connsiteY0" fmla="*/ 230282 h 230282"/>
              <a:gd name="connsiteX1" fmla="*/ 0 w 11502"/>
              <a:gd name="connsiteY1" fmla="*/ 0 h 230282"/>
              <a:gd name="connsiteX0" fmla="*/ 0 w 4373"/>
              <a:gd name="connsiteY0" fmla="*/ 230282 h 230282"/>
              <a:gd name="connsiteX1" fmla="*/ 4373 w 4373"/>
              <a:gd name="connsiteY1" fmla="*/ 0 h 230282"/>
              <a:gd name="connsiteX0" fmla="*/ 0 w 300418"/>
              <a:gd name="connsiteY0" fmla="*/ 7375 h 7375"/>
              <a:gd name="connsiteX1" fmla="*/ 300418 w 300418"/>
              <a:gd name="connsiteY1" fmla="*/ 0 h 7375"/>
              <a:gd name="connsiteX0" fmla="*/ 0 w 10000"/>
              <a:gd name="connsiteY0" fmla="*/ 10029 h 10029"/>
              <a:gd name="connsiteX1" fmla="*/ 10000 w 10000"/>
              <a:gd name="connsiteY1" fmla="*/ 29 h 10029"/>
              <a:gd name="connsiteX0" fmla="*/ 0 w 9655"/>
              <a:gd name="connsiteY0" fmla="*/ 11695 h 11695"/>
              <a:gd name="connsiteX1" fmla="*/ 9655 w 9655"/>
              <a:gd name="connsiteY1" fmla="*/ 23 h 11695"/>
            </a:gdLst>
            <a:ahLst/>
            <a:cxnLst>
              <a:cxn ang="0">
                <a:pos x="connsiteX0" y="connsiteY0"/>
              </a:cxn>
              <a:cxn ang="0">
                <a:pos x="connsiteX1" y="connsiteY1"/>
              </a:cxn>
            </a:cxnLst>
            <a:rect l="l" t="t" r="r" b="b"/>
            <a:pathLst>
              <a:path w="9655" h="11695">
                <a:moveTo>
                  <a:pt x="0" y="11695"/>
                </a:moveTo>
                <a:cubicBezTo>
                  <a:pt x="111" y="7176"/>
                  <a:pt x="-814" y="-474"/>
                  <a:pt x="9655" y="23"/>
                </a:cubicBezTo>
              </a:path>
            </a:pathLst>
          </a:custGeom>
          <a:noFill/>
          <a:ln w="25400">
            <a:solidFill>
              <a:srgbClr val="FFB900"/>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Arrow42_61">
            <a:extLst>
              <a:ext uri="{FF2B5EF4-FFF2-40B4-BE49-F238E27FC236}">
                <a16:creationId xmlns:a16="http://schemas.microsoft.com/office/drawing/2014/main" id="{251A0F49-7C49-44DA-A101-3630F786AC36}"/>
              </a:ext>
              <a:ext uri="{147F2762-F138-4A5C-976F-8EAC2B608ADB}">
                <a16:predDERef xmlns:a16="http://schemas.microsoft.com/office/drawing/2014/main" pred="{31EF23DE-D7BF-455A-88A7-5943845C73CA}"/>
              </a:ext>
              <a:ext uri="{C183D7F6-B498-43B3-948B-1728B52AA6E4}">
                <adec:decorative xmlns:adec="http://schemas.microsoft.com/office/drawing/2017/decorative" val="1"/>
              </a:ext>
            </a:extLst>
          </xdr:cNvPr>
          <xdr:cNvSpPr/>
        </xdr:nvSpPr>
        <xdr:spPr>
          <a:xfrm rot="16200000" flipV="1">
            <a:off x="8547005" y="4903336"/>
            <a:ext cx="197268" cy="1934568"/>
          </a:xfrm>
          <a:custGeom>
            <a:avLst/>
            <a:gdLst>
              <a:gd name="connsiteX0" fmla="*/ 21666 w 311558"/>
              <a:gd name="connsiteY0" fmla="*/ 1780761 h 1780761"/>
              <a:gd name="connsiteX1" fmla="*/ 29949 w 311558"/>
              <a:gd name="connsiteY1" fmla="*/ 902804 h 1780761"/>
              <a:gd name="connsiteX2" fmla="*/ 311558 w 311558"/>
              <a:gd name="connsiteY2" fmla="*/ 0 h 1780761"/>
              <a:gd name="connsiteX0" fmla="*/ 1696 w 291588"/>
              <a:gd name="connsiteY0" fmla="*/ 1780761 h 1780761"/>
              <a:gd name="connsiteX1" fmla="*/ 192794 w 291588"/>
              <a:gd name="connsiteY1" fmla="*/ 502447 h 1780761"/>
              <a:gd name="connsiteX2" fmla="*/ 291588 w 291588"/>
              <a:gd name="connsiteY2" fmla="*/ 0 h 1780761"/>
              <a:gd name="connsiteX0" fmla="*/ 14810 w 304702"/>
              <a:gd name="connsiteY0" fmla="*/ 1780761 h 1780761"/>
              <a:gd name="connsiteX1" fmla="*/ 37198 w 304702"/>
              <a:gd name="connsiteY1" fmla="*/ 471371 h 1780761"/>
              <a:gd name="connsiteX2" fmla="*/ 304702 w 304702"/>
              <a:gd name="connsiteY2" fmla="*/ 0 h 1780761"/>
              <a:gd name="connsiteX0" fmla="*/ 68805 w 358697"/>
              <a:gd name="connsiteY0" fmla="*/ 1780761 h 1780761"/>
              <a:gd name="connsiteX1" fmla="*/ 15001 w 358697"/>
              <a:gd name="connsiteY1" fmla="*/ 542402 h 1780761"/>
              <a:gd name="connsiteX2" fmla="*/ 358697 w 358697"/>
              <a:gd name="connsiteY2" fmla="*/ 0 h 1780761"/>
              <a:gd name="connsiteX0" fmla="*/ 165204 w 455096"/>
              <a:gd name="connsiteY0" fmla="*/ 1780761 h 1780761"/>
              <a:gd name="connsiteX1" fmla="*/ 7999 w 455096"/>
              <a:gd name="connsiteY1" fmla="*/ 360385 h 1780761"/>
              <a:gd name="connsiteX2" fmla="*/ 455096 w 455096"/>
              <a:gd name="connsiteY2" fmla="*/ 0 h 1780761"/>
              <a:gd name="connsiteX0" fmla="*/ 0 w 289892"/>
              <a:gd name="connsiteY0" fmla="*/ 1780761 h 1780761"/>
              <a:gd name="connsiteX1" fmla="*/ 289892 w 289892"/>
              <a:gd name="connsiteY1" fmla="*/ 0 h 1780761"/>
              <a:gd name="connsiteX0" fmla="*/ 0 w 289892"/>
              <a:gd name="connsiteY0" fmla="*/ 1780761 h 1780761"/>
              <a:gd name="connsiteX1" fmla="*/ 218309 w 289892"/>
              <a:gd name="connsiteY1" fmla="*/ 431416 h 1780761"/>
              <a:gd name="connsiteX2" fmla="*/ 289892 w 289892"/>
              <a:gd name="connsiteY2" fmla="*/ 0 h 1780761"/>
              <a:gd name="connsiteX0" fmla="*/ 83324 w 373216"/>
              <a:gd name="connsiteY0" fmla="*/ 1780761 h 1780761"/>
              <a:gd name="connsiteX1" fmla="*/ 24078 w 373216"/>
              <a:gd name="connsiteY1" fmla="*/ 426976 h 1780761"/>
              <a:gd name="connsiteX2" fmla="*/ 373216 w 373216"/>
              <a:gd name="connsiteY2" fmla="*/ 0 h 1780761"/>
              <a:gd name="connsiteX0" fmla="*/ 83324 w 373216"/>
              <a:gd name="connsiteY0" fmla="*/ 1780761 h 1780761"/>
              <a:gd name="connsiteX1" fmla="*/ 24078 w 373216"/>
              <a:gd name="connsiteY1" fmla="*/ 426976 h 1780761"/>
              <a:gd name="connsiteX2" fmla="*/ 373216 w 373216"/>
              <a:gd name="connsiteY2" fmla="*/ 0 h 1780761"/>
              <a:gd name="connsiteX0" fmla="*/ 59246 w 349138"/>
              <a:gd name="connsiteY0" fmla="*/ 1780761 h 1780761"/>
              <a:gd name="connsiteX1" fmla="*/ 0 w 349138"/>
              <a:gd name="connsiteY1" fmla="*/ 426976 h 1780761"/>
              <a:gd name="connsiteX2" fmla="*/ 349138 w 349138"/>
              <a:gd name="connsiteY2" fmla="*/ 0 h 1780761"/>
              <a:gd name="connsiteX0" fmla="*/ 70131 w 360023"/>
              <a:gd name="connsiteY0" fmla="*/ 1780761 h 1780761"/>
              <a:gd name="connsiteX1" fmla="*/ 0 w 360023"/>
              <a:gd name="connsiteY1" fmla="*/ 542401 h 1780761"/>
              <a:gd name="connsiteX2" fmla="*/ 360023 w 360023"/>
              <a:gd name="connsiteY2" fmla="*/ 0 h 1780761"/>
              <a:gd name="connsiteX0" fmla="*/ 2503 w 292395"/>
              <a:gd name="connsiteY0" fmla="*/ 1780761 h 1780761"/>
              <a:gd name="connsiteX1" fmla="*/ 30333 w 292395"/>
              <a:gd name="connsiteY1" fmla="*/ 586795 h 1780761"/>
              <a:gd name="connsiteX2" fmla="*/ 292395 w 292395"/>
              <a:gd name="connsiteY2" fmla="*/ 0 h 1780761"/>
              <a:gd name="connsiteX0" fmla="*/ 15708 w 305600"/>
              <a:gd name="connsiteY0" fmla="*/ 1780761 h 1780761"/>
              <a:gd name="connsiteX1" fmla="*/ 0 w 305600"/>
              <a:gd name="connsiteY1" fmla="*/ 546841 h 1780761"/>
              <a:gd name="connsiteX2" fmla="*/ 305600 w 305600"/>
              <a:gd name="connsiteY2" fmla="*/ 0 h 1780761"/>
              <a:gd name="connsiteX0" fmla="*/ 15708 w 305600"/>
              <a:gd name="connsiteY0" fmla="*/ 1780761 h 1780761"/>
              <a:gd name="connsiteX1" fmla="*/ 0 w 305600"/>
              <a:gd name="connsiteY1" fmla="*/ 546841 h 1780761"/>
              <a:gd name="connsiteX2" fmla="*/ 305600 w 305600"/>
              <a:gd name="connsiteY2" fmla="*/ 0 h 1780761"/>
              <a:gd name="connsiteX0" fmla="*/ 15708 w 305600"/>
              <a:gd name="connsiteY0" fmla="*/ 1780761 h 1780761"/>
              <a:gd name="connsiteX1" fmla="*/ 0 w 305600"/>
              <a:gd name="connsiteY1" fmla="*/ 546841 h 1780761"/>
              <a:gd name="connsiteX2" fmla="*/ 305600 w 305600"/>
              <a:gd name="connsiteY2" fmla="*/ 0 h 1780761"/>
              <a:gd name="connsiteX0" fmla="*/ 21150 w 311042"/>
              <a:gd name="connsiteY0" fmla="*/ 1780761 h 1780761"/>
              <a:gd name="connsiteX1" fmla="*/ 0 w 311042"/>
              <a:gd name="connsiteY1" fmla="*/ 626750 h 1780761"/>
              <a:gd name="connsiteX2" fmla="*/ 311042 w 311042"/>
              <a:gd name="connsiteY2" fmla="*/ 0 h 1780761"/>
              <a:gd name="connsiteX0" fmla="*/ 21150 w 311042"/>
              <a:gd name="connsiteY0" fmla="*/ 1780761 h 1780761"/>
              <a:gd name="connsiteX1" fmla="*/ 0 w 311042"/>
              <a:gd name="connsiteY1" fmla="*/ 626750 h 1780761"/>
              <a:gd name="connsiteX2" fmla="*/ 311042 w 311042"/>
              <a:gd name="connsiteY2" fmla="*/ 0 h 1780761"/>
              <a:gd name="connsiteX0" fmla="*/ 21150 w 311042"/>
              <a:gd name="connsiteY0" fmla="*/ 1780761 h 1780761"/>
              <a:gd name="connsiteX1" fmla="*/ 0 w 311042"/>
              <a:gd name="connsiteY1" fmla="*/ 626750 h 1780761"/>
              <a:gd name="connsiteX2" fmla="*/ 311042 w 311042"/>
              <a:gd name="connsiteY2" fmla="*/ 0 h 1780761"/>
              <a:gd name="connsiteX0" fmla="*/ 21150 w 311042"/>
              <a:gd name="connsiteY0" fmla="*/ 1780761 h 1780761"/>
              <a:gd name="connsiteX1" fmla="*/ 0 w 311042"/>
              <a:gd name="connsiteY1" fmla="*/ 626750 h 1780761"/>
              <a:gd name="connsiteX2" fmla="*/ 311042 w 311042"/>
              <a:gd name="connsiteY2" fmla="*/ 0 h 1780761"/>
              <a:gd name="connsiteX0" fmla="*/ 21150 w 311042"/>
              <a:gd name="connsiteY0" fmla="*/ 1780761 h 1780761"/>
              <a:gd name="connsiteX1" fmla="*/ 0 w 311042"/>
              <a:gd name="connsiteY1" fmla="*/ 324869 h 1780761"/>
              <a:gd name="connsiteX2" fmla="*/ 311042 w 311042"/>
              <a:gd name="connsiteY2" fmla="*/ 0 h 1780761"/>
              <a:gd name="connsiteX0" fmla="*/ 21150 w 311042"/>
              <a:gd name="connsiteY0" fmla="*/ 1780761 h 1780761"/>
              <a:gd name="connsiteX1" fmla="*/ 0 w 311042"/>
              <a:gd name="connsiteY1" fmla="*/ 324869 h 1780761"/>
              <a:gd name="connsiteX2" fmla="*/ 311042 w 311042"/>
              <a:gd name="connsiteY2" fmla="*/ 0 h 1780761"/>
              <a:gd name="connsiteX0" fmla="*/ 21150 w 311042"/>
              <a:gd name="connsiteY0" fmla="*/ 1780761 h 1780761"/>
              <a:gd name="connsiteX1" fmla="*/ 0 w 311042"/>
              <a:gd name="connsiteY1" fmla="*/ 324869 h 1780761"/>
              <a:gd name="connsiteX2" fmla="*/ 311042 w 311042"/>
              <a:gd name="connsiteY2" fmla="*/ 0 h 1780761"/>
              <a:gd name="connsiteX0" fmla="*/ 21150 w 311042"/>
              <a:gd name="connsiteY0" fmla="*/ 1780761 h 1780761"/>
              <a:gd name="connsiteX1" fmla="*/ 0 w 311042"/>
              <a:gd name="connsiteY1" fmla="*/ 324869 h 1780761"/>
              <a:gd name="connsiteX2" fmla="*/ 311042 w 311042"/>
              <a:gd name="connsiteY2" fmla="*/ 0 h 1780761"/>
              <a:gd name="connsiteX0" fmla="*/ 21150 w 311042"/>
              <a:gd name="connsiteY0" fmla="*/ 1780761 h 1780761"/>
              <a:gd name="connsiteX1" fmla="*/ 0 w 311042"/>
              <a:gd name="connsiteY1" fmla="*/ 324869 h 1780761"/>
              <a:gd name="connsiteX2" fmla="*/ 311042 w 311042"/>
              <a:gd name="connsiteY2" fmla="*/ 0 h 1780761"/>
              <a:gd name="connsiteX0" fmla="*/ 26592 w 311042"/>
              <a:gd name="connsiteY0" fmla="*/ 1811838 h 1811838"/>
              <a:gd name="connsiteX1" fmla="*/ 0 w 311042"/>
              <a:gd name="connsiteY1" fmla="*/ 324869 h 1811838"/>
              <a:gd name="connsiteX2" fmla="*/ 311042 w 311042"/>
              <a:gd name="connsiteY2" fmla="*/ 0 h 1811838"/>
              <a:gd name="connsiteX0" fmla="*/ 26592 w 311042"/>
              <a:gd name="connsiteY0" fmla="*/ 1811838 h 1811838"/>
              <a:gd name="connsiteX1" fmla="*/ 0 w 311042"/>
              <a:gd name="connsiteY1" fmla="*/ 324869 h 1811838"/>
              <a:gd name="connsiteX2" fmla="*/ 311042 w 311042"/>
              <a:gd name="connsiteY2" fmla="*/ 0 h 1811838"/>
              <a:gd name="connsiteX0" fmla="*/ 26592 w 311042"/>
              <a:gd name="connsiteY0" fmla="*/ 1811838 h 1811838"/>
              <a:gd name="connsiteX1" fmla="*/ 0 w 311042"/>
              <a:gd name="connsiteY1" fmla="*/ 324869 h 1811838"/>
              <a:gd name="connsiteX2" fmla="*/ 311042 w 311042"/>
              <a:gd name="connsiteY2" fmla="*/ 0 h 1811838"/>
              <a:gd name="connsiteX0" fmla="*/ 37477 w 311042"/>
              <a:gd name="connsiteY0" fmla="*/ 1798520 h 1798520"/>
              <a:gd name="connsiteX1" fmla="*/ 0 w 311042"/>
              <a:gd name="connsiteY1" fmla="*/ 324869 h 1798520"/>
              <a:gd name="connsiteX2" fmla="*/ 311042 w 311042"/>
              <a:gd name="connsiteY2" fmla="*/ 0 h 1798520"/>
              <a:gd name="connsiteX0" fmla="*/ 37477 w 311042"/>
              <a:gd name="connsiteY0" fmla="*/ 1798520 h 1798520"/>
              <a:gd name="connsiteX1" fmla="*/ 0 w 311042"/>
              <a:gd name="connsiteY1" fmla="*/ 324869 h 1798520"/>
              <a:gd name="connsiteX2" fmla="*/ 311042 w 311042"/>
              <a:gd name="connsiteY2" fmla="*/ 0 h 1798520"/>
              <a:gd name="connsiteX0" fmla="*/ 1750 w 373276"/>
              <a:gd name="connsiteY0" fmla="*/ 1789641 h 1789641"/>
              <a:gd name="connsiteX1" fmla="*/ 62234 w 373276"/>
              <a:gd name="connsiteY1" fmla="*/ 324869 h 1789641"/>
              <a:gd name="connsiteX2" fmla="*/ 373276 w 373276"/>
              <a:gd name="connsiteY2" fmla="*/ 0 h 1789641"/>
              <a:gd name="connsiteX0" fmla="*/ 0 w 371526"/>
              <a:gd name="connsiteY0" fmla="*/ 1789641 h 1789641"/>
              <a:gd name="connsiteX1" fmla="*/ 60484 w 371526"/>
              <a:gd name="connsiteY1" fmla="*/ 324869 h 1789641"/>
              <a:gd name="connsiteX2" fmla="*/ 371526 w 371526"/>
              <a:gd name="connsiteY2" fmla="*/ 0 h 1789641"/>
              <a:gd name="connsiteX0" fmla="*/ 21150 w 311042"/>
              <a:gd name="connsiteY0" fmla="*/ 1798520 h 1798520"/>
              <a:gd name="connsiteX1" fmla="*/ 0 w 311042"/>
              <a:gd name="connsiteY1" fmla="*/ 324869 h 1798520"/>
              <a:gd name="connsiteX2" fmla="*/ 311042 w 311042"/>
              <a:gd name="connsiteY2" fmla="*/ 0 h 1798520"/>
              <a:gd name="connsiteX0" fmla="*/ 21150 w 311042"/>
              <a:gd name="connsiteY0" fmla="*/ 1798520 h 1798520"/>
              <a:gd name="connsiteX1" fmla="*/ 0 w 311042"/>
              <a:gd name="connsiteY1" fmla="*/ 324869 h 1798520"/>
              <a:gd name="connsiteX2" fmla="*/ 311042 w 311042"/>
              <a:gd name="connsiteY2" fmla="*/ 0 h 1798520"/>
              <a:gd name="connsiteX0" fmla="*/ 21150 w 21150"/>
              <a:gd name="connsiteY0" fmla="*/ 1473651 h 1473651"/>
              <a:gd name="connsiteX1" fmla="*/ 0 w 21150"/>
              <a:gd name="connsiteY1" fmla="*/ 0 h 1473651"/>
              <a:gd name="connsiteX0" fmla="*/ 21150 w 21150"/>
              <a:gd name="connsiteY0" fmla="*/ 1446388 h 1446388"/>
              <a:gd name="connsiteX1" fmla="*/ 0 w 21150"/>
              <a:gd name="connsiteY1" fmla="*/ 0 h 1446388"/>
              <a:gd name="connsiteX0" fmla="*/ 2357 w 40427"/>
              <a:gd name="connsiteY0" fmla="*/ 1451841 h 1451841"/>
              <a:gd name="connsiteX1" fmla="*/ 40277 w 40427"/>
              <a:gd name="connsiteY1" fmla="*/ 0 h 1451841"/>
              <a:gd name="connsiteX0" fmla="*/ 85988 w 123908"/>
              <a:gd name="connsiteY0" fmla="*/ 1451841 h 1451841"/>
              <a:gd name="connsiteX1" fmla="*/ 123908 w 123908"/>
              <a:gd name="connsiteY1" fmla="*/ 0 h 1451841"/>
              <a:gd name="connsiteX0" fmla="*/ 53274 w 143701"/>
              <a:gd name="connsiteY0" fmla="*/ 1457294 h 1457294"/>
              <a:gd name="connsiteX1" fmla="*/ 143701 w 143701"/>
              <a:gd name="connsiteY1" fmla="*/ 0 h 1457294"/>
              <a:gd name="connsiteX0" fmla="*/ 9245 w 211249"/>
              <a:gd name="connsiteY0" fmla="*/ 1446390 h 1446390"/>
              <a:gd name="connsiteX1" fmla="*/ 211249 w 211249"/>
              <a:gd name="connsiteY1" fmla="*/ 1 h 1446390"/>
              <a:gd name="connsiteX0" fmla="*/ 21109 w 223113"/>
              <a:gd name="connsiteY0" fmla="*/ 1446480 h 1446480"/>
              <a:gd name="connsiteX1" fmla="*/ 223113 w 223113"/>
              <a:gd name="connsiteY1" fmla="*/ 91 h 1446480"/>
              <a:gd name="connsiteX0" fmla="*/ 28236 w 210550"/>
              <a:gd name="connsiteY0" fmla="*/ 1462837 h 1462837"/>
              <a:gd name="connsiteX1" fmla="*/ 210550 w 210550"/>
              <a:gd name="connsiteY1" fmla="*/ 90 h 1462837"/>
              <a:gd name="connsiteX0" fmla="*/ 23550 w 205864"/>
              <a:gd name="connsiteY0" fmla="*/ 1463138 h 1463138"/>
              <a:gd name="connsiteX1" fmla="*/ 205864 w 205864"/>
              <a:gd name="connsiteY1" fmla="*/ 391 h 1463138"/>
            </a:gdLst>
            <a:ahLst/>
            <a:cxnLst>
              <a:cxn ang="0">
                <a:pos x="connsiteX0" y="connsiteY0"/>
              </a:cxn>
              <a:cxn ang="0">
                <a:pos x="connsiteX1" y="connsiteY1"/>
              </a:cxn>
            </a:cxnLst>
            <a:rect l="l" t="t" r="r" b="b"/>
            <a:pathLst>
              <a:path w="205864" h="1463138">
                <a:moveTo>
                  <a:pt x="23550" y="1463138"/>
                </a:moveTo>
                <a:cubicBezTo>
                  <a:pt x="20445" y="210593"/>
                  <a:pt x="-92629" y="-10766"/>
                  <a:pt x="205864" y="391"/>
                </a:cubicBezTo>
              </a:path>
            </a:pathLst>
          </a:custGeom>
          <a:noFill/>
          <a:ln w="25400">
            <a:solidFill>
              <a:schemeClr val="accent6">
                <a:lumMod val="75000"/>
              </a:schemeClr>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4" name="Arrow42_53">
            <a:extLst>
              <a:ext uri="{FF2B5EF4-FFF2-40B4-BE49-F238E27FC236}">
                <a16:creationId xmlns:a16="http://schemas.microsoft.com/office/drawing/2014/main" id="{E83DA9BE-1985-4EFD-A27C-1EBDBF60460E}"/>
              </a:ext>
              <a:ext uri="{147F2762-F138-4A5C-976F-8EAC2B608ADB}">
                <a16:predDERef xmlns:a16="http://schemas.microsoft.com/office/drawing/2014/main" pred="{D58B0CCE-3D01-42FF-B104-E8C416732303}"/>
              </a:ext>
              <a:ext uri="{C183D7F6-B498-43B3-948B-1728B52AA6E4}">
                <adec:decorative xmlns:adec="http://schemas.microsoft.com/office/drawing/2017/decorative" val="1"/>
              </a:ext>
            </a:extLst>
          </xdr:cNvPr>
          <xdr:cNvSpPr/>
        </xdr:nvSpPr>
        <xdr:spPr>
          <a:xfrm rot="5400000">
            <a:off x="7698216" y="6089113"/>
            <a:ext cx="93284" cy="123938"/>
          </a:xfrm>
          <a:custGeom>
            <a:avLst/>
            <a:gdLst>
              <a:gd name="connsiteX0" fmla="*/ 0 w 422414"/>
              <a:gd name="connsiteY0" fmla="*/ 472108 h 472108"/>
              <a:gd name="connsiteX1" fmla="*/ 223631 w 422414"/>
              <a:gd name="connsiteY1" fmla="*/ 356152 h 472108"/>
              <a:gd name="connsiteX2" fmla="*/ 422414 w 422414"/>
              <a:gd name="connsiteY2" fmla="*/ 0 h 472108"/>
              <a:gd name="connsiteX0" fmla="*/ 0 w 422414"/>
              <a:gd name="connsiteY0" fmla="*/ 472108 h 472108"/>
              <a:gd name="connsiteX1" fmla="*/ 422414 w 422414"/>
              <a:gd name="connsiteY1" fmla="*/ 0 h 472108"/>
              <a:gd name="connsiteX0" fmla="*/ 0 w 131373"/>
              <a:gd name="connsiteY0" fmla="*/ 488596 h 488596"/>
              <a:gd name="connsiteX1" fmla="*/ 131373 w 131373"/>
              <a:gd name="connsiteY1" fmla="*/ 0 h 488596"/>
              <a:gd name="connsiteX0" fmla="*/ 11502 w 11502"/>
              <a:gd name="connsiteY0" fmla="*/ 230282 h 230282"/>
              <a:gd name="connsiteX1" fmla="*/ 0 w 11502"/>
              <a:gd name="connsiteY1" fmla="*/ 0 h 230282"/>
              <a:gd name="connsiteX0" fmla="*/ 0 w 4373"/>
              <a:gd name="connsiteY0" fmla="*/ 230282 h 230282"/>
              <a:gd name="connsiteX1" fmla="*/ 4373 w 4373"/>
              <a:gd name="connsiteY1" fmla="*/ 0 h 230282"/>
              <a:gd name="connsiteX0" fmla="*/ 0 w 300418"/>
              <a:gd name="connsiteY0" fmla="*/ 7375 h 7375"/>
              <a:gd name="connsiteX1" fmla="*/ 300418 w 300418"/>
              <a:gd name="connsiteY1" fmla="*/ 0 h 7375"/>
              <a:gd name="connsiteX0" fmla="*/ 0 w 10000"/>
              <a:gd name="connsiteY0" fmla="*/ 10029 h 10029"/>
              <a:gd name="connsiteX1" fmla="*/ 10000 w 10000"/>
              <a:gd name="connsiteY1" fmla="*/ 29 h 10029"/>
              <a:gd name="connsiteX0" fmla="*/ 0 w 9655"/>
              <a:gd name="connsiteY0" fmla="*/ 11695 h 11695"/>
              <a:gd name="connsiteX1" fmla="*/ 9655 w 9655"/>
              <a:gd name="connsiteY1" fmla="*/ 23 h 11695"/>
            </a:gdLst>
            <a:ahLst/>
            <a:cxnLst>
              <a:cxn ang="0">
                <a:pos x="connsiteX0" y="connsiteY0"/>
              </a:cxn>
              <a:cxn ang="0">
                <a:pos x="connsiteX1" y="connsiteY1"/>
              </a:cxn>
            </a:cxnLst>
            <a:rect l="l" t="t" r="r" b="b"/>
            <a:pathLst>
              <a:path w="9655" h="11695">
                <a:moveTo>
                  <a:pt x="0" y="11695"/>
                </a:moveTo>
                <a:cubicBezTo>
                  <a:pt x="111" y="7176"/>
                  <a:pt x="-814" y="-474"/>
                  <a:pt x="9655" y="23"/>
                </a:cubicBezTo>
              </a:path>
            </a:pathLst>
          </a:custGeom>
          <a:noFill/>
          <a:ln w="25400">
            <a:solidFill>
              <a:schemeClr val="accent3">
                <a:lumMod val="75000"/>
              </a:schemeClr>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 name="Arrow42_52">
            <a:extLst>
              <a:ext uri="{FF2B5EF4-FFF2-40B4-BE49-F238E27FC236}">
                <a16:creationId xmlns:a16="http://schemas.microsoft.com/office/drawing/2014/main" id="{33AC3052-F868-414D-B460-959B8E9518D4}"/>
              </a:ext>
              <a:ext uri="{147F2762-F138-4A5C-976F-8EAC2B608ADB}">
                <a16:predDERef xmlns:a16="http://schemas.microsoft.com/office/drawing/2014/main" pred="{D58B0CCE-3D01-42FF-B104-E8C416732303}"/>
              </a:ext>
              <a:ext uri="{C183D7F6-B498-43B3-948B-1728B52AA6E4}">
                <adec:decorative xmlns:adec="http://schemas.microsoft.com/office/drawing/2017/decorative" val="1"/>
              </a:ext>
            </a:extLst>
          </xdr:cNvPr>
          <xdr:cNvSpPr/>
        </xdr:nvSpPr>
        <xdr:spPr>
          <a:xfrm rot="5400000">
            <a:off x="7762792" y="5939415"/>
            <a:ext cx="87886" cy="260309"/>
          </a:xfrm>
          <a:custGeom>
            <a:avLst/>
            <a:gdLst>
              <a:gd name="connsiteX0" fmla="*/ 0 w 422414"/>
              <a:gd name="connsiteY0" fmla="*/ 472108 h 472108"/>
              <a:gd name="connsiteX1" fmla="*/ 223631 w 422414"/>
              <a:gd name="connsiteY1" fmla="*/ 356152 h 472108"/>
              <a:gd name="connsiteX2" fmla="*/ 422414 w 422414"/>
              <a:gd name="connsiteY2" fmla="*/ 0 h 472108"/>
              <a:gd name="connsiteX0" fmla="*/ 0 w 422414"/>
              <a:gd name="connsiteY0" fmla="*/ 472108 h 472108"/>
              <a:gd name="connsiteX1" fmla="*/ 422414 w 422414"/>
              <a:gd name="connsiteY1" fmla="*/ 0 h 472108"/>
              <a:gd name="connsiteX0" fmla="*/ 0 w 131373"/>
              <a:gd name="connsiteY0" fmla="*/ 488596 h 488596"/>
              <a:gd name="connsiteX1" fmla="*/ 131373 w 131373"/>
              <a:gd name="connsiteY1" fmla="*/ 0 h 488596"/>
              <a:gd name="connsiteX0" fmla="*/ 11502 w 11502"/>
              <a:gd name="connsiteY0" fmla="*/ 230282 h 230282"/>
              <a:gd name="connsiteX1" fmla="*/ 0 w 11502"/>
              <a:gd name="connsiteY1" fmla="*/ 0 h 230282"/>
              <a:gd name="connsiteX0" fmla="*/ 0 w 4373"/>
              <a:gd name="connsiteY0" fmla="*/ 230282 h 230282"/>
              <a:gd name="connsiteX1" fmla="*/ 4373 w 4373"/>
              <a:gd name="connsiteY1" fmla="*/ 0 h 230282"/>
              <a:gd name="connsiteX0" fmla="*/ 0 w 300418"/>
              <a:gd name="connsiteY0" fmla="*/ 7375 h 7375"/>
              <a:gd name="connsiteX1" fmla="*/ 300418 w 300418"/>
              <a:gd name="connsiteY1" fmla="*/ 0 h 7375"/>
              <a:gd name="connsiteX0" fmla="*/ 0 w 10000"/>
              <a:gd name="connsiteY0" fmla="*/ 10029 h 10029"/>
              <a:gd name="connsiteX1" fmla="*/ 10000 w 10000"/>
              <a:gd name="connsiteY1" fmla="*/ 29 h 10029"/>
              <a:gd name="connsiteX0" fmla="*/ 0 w 9655"/>
              <a:gd name="connsiteY0" fmla="*/ 11695 h 11695"/>
              <a:gd name="connsiteX1" fmla="*/ 9655 w 9655"/>
              <a:gd name="connsiteY1" fmla="*/ 23 h 11695"/>
            </a:gdLst>
            <a:ahLst/>
            <a:cxnLst>
              <a:cxn ang="0">
                <a:pos x="connsiteX0" y="connsiteY0"/>
              </a:cxn>
              <a:cxn ang="0">
                <a:pos x="connsiteX1" y="connsiteY1"/>
              </a:cxn>
            </a:cxnLst>
            <a:rect l="l" t="t" r="r" b="b"/>
            <a:pathLst>
              <a:path w="9655" h="11695">
                <a:moveTo>
                  <a:pt x="0" y="11695"/>
                </a:moveTo>
                <a:cubicBezTo>
                  <a:pt x="111" y="7176"/>
                  <a:pt x="-814" y="-474"/>
                  <a:pt x="9655" y="23"/>
                </a:cubicBezTo>
              </a:path>
            </a:pathLst>
          </a:custGeom>
          <a:noFill/>
          <a:ln w="25400">
            <a:solidFill>
              <a:srgbClr val="FFB900"/>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Arrow42_51">
            <a:extLst>
              <a:ext uri="{FF2B5EF4-FFF2-40B4-BE49-F238E27FC236}">
                <a16:creationId xmlns:a16="http://schemas.microsoft.com/office/drawing/2014/main" id="{0C66A4BE-8AF7-4736-AF30-D647CE1717C8}"/>
              </a:ext>
              <a:ext uri="{147F2762-F138-4A5C-976F-8EAC2B608ADB}">
                <a16:predDERef xmlns:a16="http://schemas.microsoft.com/office/drawing/2014/main" pred="{69939DF2-D5BB-4CBE-AA2B-3D4E37A76EE0}"/>
              </a:ext>
              <a:ext uri="{C183D7F6-B498-43B3-948B-1728B52AA6E4}">
                <adec:decorative xmlns:adec="http://schemas.microsoft.com/office/drawing/2017/decorative" val="1"/>
              </a:ext>
            </a:extLst>
          </xdr:cNvPr>
          <xdr:cNvSpPr/>
        </xdr:nvSpPr>
        <xdr:spPr>
          <a:xfrm rot="5400000" flipH="1">
            <a:off x="7716996" y="5498078"/>
            <a:ext cx="337729" cy="405946"/>
          </a:xfrm>
          <a:custGeom>
            <a:avLst/>
            <a:gdLst>
              <a:gd name="connsiteX0" fmla="*/ 289892 w 291674"/>
              <a:gd name="connsiteY0" fmla="*/ 455543 h 455543"/>
              <a:gd name="connsiteX1" fmla="*/ 248479 w 291674"/>
              <a:gd name="connsiteY1" fmla="*/ 265043 h 455543"/>
              <a:gd name="connsiteX2" fmla="*/ 0 w 291674"/>
              <a:gd name="connsiteY2" fmla="*/ 0 h 455543"/>
              <a:gd name="connsiteX0" fmla="*/ 289892 w 289992"/>
              <a:gd name="connsiteY0" fmla="*/ 455543 h 455543"/>
              <a:gd name="connsiteX1" fmla="*/ 158600 w 289992"/>
              <a:gd name="connsiteY1" fmla="*/ 271600 h 455543"/>
              <a:gd name="connsiteX2" fmla="*/ 0 w 289992"/>
              <a:gd name="connsiteY2" fmla="*/ 0 h 455543"/>
              <a:gd name="connsiteX0" fmla="*/ 264212 w 264312"/>
              <a:gd name="connsiteY0" fmla="*/ 448986 h 448986"/>
              <a:gd name="connsiteX1" fmla="*/ 132920 w 264312"/>
              <a:gd name="connsiteY1" fmla="*/ 265043 h 448986"/>
              <a:gd name="connsiteX2" fmla="*/ 0 w 264312"/>
              <a:gd name="connsiteY2" fmla="*/ 0 h 448986"/>
              <a:gd name="connsiteX0" fmla="*/ 264212 w 264312"/>
              <a:gd name="connsiteY0" fmla="*/ 448986 h 448986"/>
              <a:gd name="connsiteX1" fmla="*/ 132920 w 264312"/>
              <a:gd name="connsiteY1" fmla="*/ 265043 h 448986"/>
              <a:gd name="connsiteX2" fmla="*/ 0 w 264312"/>
              <a:gd name="connsiteY2" fmla="*/ 0 h 448986"/>
              <a:gd name="connsiteX0" fmla="*/ 244952 w 245052"/>
              <a:gd name="connsiteY0" fmla="*/ 462100 h 462100"/>
              <a:gd name="connsiteX1" fmla="*/ 113660 w 245052"/>
              <a:gd name="connsiteY1" fmla="*/ 278157 h 462100"/>
              <a:gd name="connsiteX2" fmla="*/ 0 w 245052"/>
              <a:gd name="connsiteY2" fmla="*/ 0 h 462100"/>
              <a:gd name="connsiteX0" fmla="*/ 244952 w 245052"/>
              <a:gd name="connsiteY0" fmla="*/ 462100 h 462100"/>
              <a:gd name="connsiteX1" fmla="*/ 113660 w 245052"/>
              <a:gd name="connsiteY1" fmla="*/ 278157 h 462100"/>
              <a:gd name="connsiteX2" fmla="*/ 0 w 245052"/>
              <a:gd name="connsiteY2" fmla="*/ 0 h 462100"/>
              <a:gd name="connsiteX0" fmla="*/ 244952 w 245094"/>
              <a:gd name="connsiteY0" fmla="*/ 462100 h 462100"/>
              <a:gd name="connsiteX1" fmla="*/ 140172 w 245094"/>
              <a:gd name="connsiteY1" fmla="*/ 282632 h 462100"/>
              <a:gd name="connsiteX2" fmla="*/ 0 w 245094"/>
              <a:gd name="connsiteY2" fmla="*/ 0 h 462100"/>
              <a:gd name="connsiteX0" fmla="*/ 244952 w 244952"/>
              <a:gd name="connsiteY0" fmla="*/ 462100 h 462100"/>
              <a:gd name="connsiteX1" fmla="*/ 140172 w 244952"/>
              <a:gd name="connsiteY1" fmla="*/ 282632 h 462100"/>
              <a:gd name="connsiteX2" fmla="*/ 0 w 244952"/>
              <a:gd name="connsiteY2" fmla="*/ 0 h 462100"/>
              <a:gd name="connsiteX0" fmla="*/ 152164 w 152164"/>
              <a:gd name="connsiteY0" fmla="*/ 462100 h 462100"/>
              <a:gd name="connsiteX1" fmla="*/ 47384 w 152164"/>
              <a:gd name="connsiteY1" fmla="*/ 282632 h 462100"/>
              <a:gd name="connsiteX2" fmla="*/ 0 w 152164"/>
              <a:gd name="connsiteY2" fmla="*/ 0 h 462100"/>
              <a:gd name="connsiteX0" fmla="*/ 72630 w 72630"/>
              <a:gd name="connsiteY0" fmla="*/ 462100 h 462100"/>
              <a:gd name="connsiteX1" fmla="*/ 47384 w 72630"/>
              <a:gd name="connsiteY1" fmla="*/ 282632 h 462100"/>
              <a:gd name="connsiteX2" fmla="*/ 0 w 72630"/>
              <a:gd name="connsiteY2" fmla="*/ 0 h 462100"/>
              <a:gd name="connsiteX0" fmla="*/ 72630 w 72630"/>
              <a:gd name="connsiteY0" fmla="*/ 462100 h 462100"/>
              <a:gd name="connsiteX1" fmla="*/ 47384 w 72630"/>
              <a:gd name="connsiteY1" fmla="*/ 282632 h 462100"/>
              <a:gd name="connsiteX2" fmla="*/ 0 w 72630"/>
              <a:gd name="connsiteY2" fmla="*/ 0 h 462100"/>
              <a:gd name="connsiteX0" fmla="*/ 72630 w 72630"/>
              <a:gd name="connsiteY0" fmla="*/ 462100 h 462100"/>
              <a:gd name="connsiteX1" fmla="*/ 47384 w 72630"/>
              <a:gd name="connsiteY1" fmla="*/ 255786 h 462100"/>
              <a:gd name="connsiteX2" fmla="*/ 0 w 72630"/>
              <a:gd name="connsiteY2" fmla="*/ 0 h 462100"/>
              <a:gd name="connsiteX0" fmla="*/ 72630 w 72630"/>
              <a:gd name="connsiteY0" fmla="*/ 462100 h 462100"/>
              <a:gd name="connsiteX1" fmla="*/ 47384 w 72630"/>
              <a:gd name="connsiteY1" fmla="*/ 255786 h 462100"/>
              <a:gd name="connsiteX2" fmla="*/ 0 w 72630"/>
              <a:gd name="connsiteY2" fmla="*/ 0 h 462100"/>
              <a:gd name="connsiteX0" fmla="*/ 72630 w 72630"/>
              <a:gd name="connsiteY0" fmla="*/ 462100 h 462100"/>
              <a:gd name="connsiteX1" fmla="*/ 47384 w 72630"/>
              <a:gd name="connsiteY1" fmla="*/ 255786 h 462100"/>
              <a:gd name="connsiteX2" fmla="*/ 0 w 72630"/>
              <a:gd name="connsiteY2" fmla="*/ 0 h 462100"/>
              <a:gd name="connsiteX0" fmla="*/ 72630 w 72630"/>
              <a:gd name="connsiteY0" fmla="*/ 462100 h 462100"/>
              <a:gd name="connsiteX1" fmla="*/ 47384 w 72630"/>
              <a:gd name="connsiteY1" fmla="*/ 255786 h 462100"/>
              <a:gd name="connsiteX2" fmla="*/ 0 w 72630"/>
              <a:gd name="connsiteY2" fmla="*/ 0 h 462100"/>
              <a:gd name="connsiteX0" fmla="*/ 72630 w 72630"/>
              <a:gd name="connsiteY0" fmla="*/ 462100 h 462100"/>
              <a:gd name="connsiteX1" fmla="*/ 0 w 72630"/>
              <a:gd name="connsiteY1" fmla="*/ 0 h 462100"/>
              <a:gd name="connsiteX0" fmla="*/ 13784 w 13784"/>
              <a:gd name="connsiteY0" fmla="*/ 477917 h 477917"/>
              <a:gd name="connsiteX1" fmla="*/ 0 w 13784"/>
              <a:gd name="connsiteY1" fmla="*/ 0 h 477917"/>
              <a:gd name="connsiteX0" fmla="*/ 0 w 11435"/>
              <a:gd name="connsiteY0" fmla="*/ 477917 h 477917"/>
              <a:gd name="connsiteX1" fmla="*/ 11435 w 11435"/>
              <a:gd name="connsiteY1" fmla="*/ 0 h 477917"/>
              <a:gd name="connsiteX0" fmla="*/ 0 w 389729"/>
              <a:gd name="connsiteY0" fmla="*/ 470008 h 470008"/>
              <a:gd name="connsiteX1" fmla="*/ 389729 w 389729"/>
              <a:gd name="connsiteY1" fmla="*/ 0 h 470008"/>
              <a:gd name="connsiteX0" fmla="*/ 0 w 389729"/>
              <a:gd name="connsiteY0" fmla="*/ 470208 h 470208"/>
              <a:gd name="connsiteX1" fmla="*/ 389729 w 389729"/>
              <a:gd name="connsiteY1" fmla="*/ 200 h 470208"/>
              <a:gd name="connsiteX0" fmla="*/ 8339 w 398068"/>
              <a:gd name="connsiteY0" fmla="*/ 470236 h 470236"/>
              <a:gd name="connsiteX1" fmla="*/ 398068 w 398068"/>
              <a:gd name="connsiteY1" fmla="*/ 228 h 470236"/>
              <a:gd name="connsiteX0" fmla="*/ 2644 w 418406"/>
              <a:gd name="connsiteY0" fmla="*/ 470236 h 470236"/>
              <a:gd name="connsiteX1" fmla="*/ 418406 w 418406"/>
              <a:gd name="connsiteY1" fmla="*/ 228 h 470236"/>
              <a:gd name="connsiteX0" fmla="*/ 0 w 454811"/>
              <a:gd name="connsiteY0" fmla="*/ 470236 h 470236"/>
              <a:gd name="connsiteX1" fmla="*/ 454811 w 454811"/>
              <a:gd name="connsiteY1" fmla="*/ 228 h 470236"/>
            </a:gdLst>
            <a:ahLst/>
            <a:cxnLst>
              <a:cxn ang="0">
                <a:pos x="connsiteX0" y="connsiteY0"/>
              </a:cxn>
              <a:cxn ang="0">
                <a:pos x="connsiteX1" y="connsiteY1"/>
              </a:cxn>
            </a:cxnLst>
            <a:rect l="l" t="t" r="r" b="b"/>
            <a:pathLst>
              <a:path w="454811" h="470236">
                <a:moveTo>
                  <a:pt x="0" y="470236"/>
                </a:moveTo>
                <a:cubicBezTo>
                  <a:pt x="12218" y="274025"/>
                  <a:pt x="-61801" y="-9185"/>
                  <a:pt x="454811" y="228"/>
                </a:cubicBezTo>
              </a:path>
            </a:pathLst>
          </a:custGeom>
          <a:noFill/>
          <a:ln w="25400">
            <a:solidFill>
              <a:srgbClr val="0078D4"/>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Arrow41_61">
            <a:extLst>
              <a:ext uri="{FF2B5EF4-FFF2-40B4-BE49-F238E27FC236}">
                <a16:creationId xmlns:a16="http://schemas.microsoft.com/office/drawing/2014/main" id="{A7D7D9D8-39A7-4CEB-BCB4-57BF95ADC3AC}"/>
              </a:ext>
              <a:ext uri="{147F2762-F138-4A5C-976F-8EAC2B608ADB}">
                <a16:predDERef xmlns:a16="http://schemas.microsoft.com/office/drawing/2014/main" pred="{632838FB-0F34-4601-981D-128335782A09}"/>
              </a:ext>
              <a:ext uri="{C183D7F6-B498-43B3-948B-1728B52AA6E4}">
                <adec:decorative xmlns:adec="http://schemas.microsoft.com/office/drawing/2017/decorative" val="1"/>
              </a:ext>
            </a:extLst>
          </xdr:cNvPr>
          <xdr:cNvSpPr/>
        </xdr:nvSpPr>
        <xdr:spPr>
          <a:xfrm rot="16200000" flipH="1" flipV="1">
            <a:off x="8429250" y="3981078"/>
            <a:ext cx="619125" cy="2277223"/>
          </a:xfrm>
          <a:custGeom>
            <a:avLst/>
            <a:gdLst>
              <a:gd name="connsiteX0" fmla="*/ 0 w 4439478"/>
              <a:gd name="connsiteY0" fmla="*/ 2037522 h 2037522"/>
              <a:gd name="connsiteX1" fmla="*/ 140804 w 4439478"/>
              <a:gd name="connsiteY1" fmla="*/ 1408044 h 2037522"/>
              <a:gd name="connsiteX2" fmla="*/ 339587 w 4439478"/>
              <a:gd name="connsiteY2" fmla="*/ 778565 h 2037522"/>
              <a:gd name="connsiteX3" fmla="*/ 828260 w 4439478"/>
              <a:gd name="connsiteY3" fmla="*/ 554935 h 2037522"/>
              <a:gd name="connsiteX4" fmla="*/ 2667000 w 4439478"/>
              <a:gd name="connsiteY4" fmla="*/ 273326 h 2037522"/>
              <a:gd name="connsiteX5" fmla="*/ 4439478 w 4439478"/>
              <a:gd name="connsiteY5" fmla="*/ 0 h 2037522"/>
              <a:gd name="connsiteX0" fmla="*/ 0 w 4439478"/>
              <a:gd name="connsiteY0" fmla="*/ 2037522 h 2037522"/>
              <a:gd name="connsiteX1" fmla="*/ 140804 w 4439478"/>
              <a:gd name="connsiteY1" fmla="*/ 1408044 h 2037522"/>
              <a:gd name="connsiteX2" fmla="*/ 339587 w 4439478"/>
              <a:gd name="connsiteY2" fmla="*/ 778565 h 2037522"/>
              <a:gd name="connsiteX3" fmla="*/ 828260 w 4439478"/>
              <a:gd name="connsiteY3" fmla="*/ 554935 h 2037522"/>
              <a:gd name="connsiteX4" fmla="*/ 2551877 w 4439478"/>
              <a:gd name="connsiteY4" fmla="*/ 383611 h 2037522"/>
              <a:gd name="connsiteX5" fmla="*/ 4439478 w 4439478"/>
              <a:gd name="connsiteY5" fmla="*/ 0 h 2037522"/>
              <a:gd name="connsiteX0" fmla="*/ 0 w 4439478"/>
              <a:gd name="connsiteY0" fmla="*/ 2037522 h 2037522"/>
              <a:gd name="connsiteX1" fmla="*/ 339587 w 4439478"/>
              <a:gd name="connsiteY1" fmla="*/ 778565 h 2037522"/>
              <a:gd name="connsiteX2" fmla="*/ 828260 w 4439478"/>
              <a:gd name="connsiteY2" fmla="*/ 554935 h 2037522"/>
              <a:gd name="connsiteX3" fmla="*/ 2551877 w 4439478"/>
              <a:gd name="connsiteY3" fmla="*/ 383611 h 2037522"/>
              <a:gd name="connsiteX4" fmla="*/ 4439478 w 4439478"/>
              <a:gd name="connsiteY4" fmla="*/ 0 h 2037522"/>
              <a:gd name="connsiteX0" fmla="*/ 0 w 4439478"/>
              <a:gd name="connsiteY0" fmla="*/ 2037522 h 2037522"/>
              <a:gd name="connsiteX1" fmla="*/ 339587 w 4439478"/>
              <a:gd name="connsiteY1" fmla="*/ 778565 h 2037522"/>
              <a:gd name="connsiteX2" fmla="*/ 2551877 w 4439478"/>
              <a:gd name="connsiteY2" fmla="*/ 383611 h 2037522"/>
              <a:gd name="connsiteX3" fmla="*/ 4439478 w 4439478"/>
              <a:gd name="connsiteY3" fmla="*/ 0 h 2037522"/>
              <a:gd name="connsiteX0" fmla="*/ 83390 w 4522868"/>
              <a:gd name="connsiteY0" fmla="*/ 2037522 h 2037522"/>
              <a:gd name="connsiteX1" fmla="*/ 422977 w 4522868"/>
              <a:gd name="connsiteY1" fmla="*/ 778565 h 2037522"/>
              <a:gd name="connsiteX2" fmla="*/ 4522868 w 4522868"/>
              <a:gd name="connsiteY2" fmla="*/ 0 h 2037522"/>
              <a:gd name="connsiteX0" fmla="*/ 0 w 4439478"/>
              <a:gd name="connsiteY0" fmla="*/ 2037522 h 2037522"/>
              <a:gd name="connsiteX1" fmla="*/ 339587 w 4439478"/>
              <a:gd name="connsiteY1" fmla="*/ 778565 h 2037522"/>
              <a:gd name="connsiteX2" fmla="*/ 4439478 w 4439478"/>
              <a:gd name="connsiteY2" fmla="*/ 0 h 2037522"/>
              <a:gd name="connsiteX0" fmla="*/ 0 w 4439478"/>
              <a:gd name="connsiteY0" fmla="*/ 2037522 h 2037522"/>
              <a:gd name="connsiteX1" fmla="*/ 339587 w 4439478"/>
              <a:gd name="connsiteY1" fmla="*/ 778565 h 2037522"/>
              <a:gd name="connsiteX2" fmla="*/ 4439478 w 4439478"/>
              <a:gd name="connsiteY2" fmla="*/ 0 h 2037522"/>
              <a:gd name="connsiteX0" fmla="*/ 0 w 4439478"/>
              <a:gd name="connsiteY0" fmla="*/ 2037522 h 2037522"/>
              <a:gd name="connsiteX1" fmla="*/ 470847 w 4439478"/>
              <a:gd name="connsiteY1" fmla="*/ 667953 h 2037522"/>
              <a:gd name="connsiteX2" fmla="*/ 4439478 w 4439478"/>
              <a:gd name="connsiteY2" fmla="*/ 0 h 2037522"/>
              <a:gd name="connsiteX0" fmla="*/ 0 w 4439478"/>
              <a:gd name="connsiteY0" fmla="*/ 2037522 h 2037522"/>
              <a:gd name="connsiteX1" fmla="*/ 262435 w 4439478"/>
              <a:gd name="connsiteY1" fmla="*/ 640792 h 2037522"/>
              <a:gd name="connsiteX2" fmla="*/ 4439478 w 4439478"/>
              <a:gd name="connsiteY2" fmla="*/ 0 h 2037522"/>
              <a:gd name="connsiteX0" fmla="*/ 7589 w 4217279"/>
              <a:gd name="connsiteY0" fmla="*/ 2042953 h 2042953"/>
              <a:gd name="connsiteX1" fmla="*/ 40236 w 4217279"/>
              <a:gd name="connsiteY1" fmla="*/ 640792 h 2042953"/>
              <a:gd name="connsiteX2" fmla="*/ 4217279 w 4217279"/>
              <a:gd name="connsiteY2" fmla="*/ 0 h 2042953"/>
              <a:gd name="connsiteX0" fmla="*/ 22517 w 4232207"/>
              <a:gd name="connsiteY0" fmla="*/ 2042953 h 2042953"/>
              <a:gd name="connsiteX1" fmla="*/ 55164 w 4232207"/>
              <a:gd name="connsiteY1" fmla="*/ 640792 h 2042953"/>
              <a:gd name="connsiteX2" fmla="*/ 4232207 w 4232207"/>
              <a:gd name="connsiteY2" fmla="*/ 0 h 2042953"/>
              <a:gd name="connsiteX0" fmla="*/ 0 w 4209690"/>
              <a:gd name="connsiteY0" fmla="*/ 2042953 h 2042953"/>
              <a:gd name="connsiteX1" fmla="*/ 32647 w 4209690"/>
              <a:gd name="connsiteY1" fmla="*/ 640792 h 2042953"/>
              <a:gd name="connsiteX2" fmla="*/ 4209690 w 4209690"/>
              <a:gd name="connsiteY2" fmla="*/ 0 h 2042953"/>
              <a:gd name="connsiteX0" fmla="*/ 0 w 6128149"/>
              <a:gd name="connsiteY0" fmla="*/ 1423696 h 1423696"/>
              <a:gd name="connsiteX1" fmla="*/ 32647 w 6128149"/>
              <a:gd name="connsiteY1" fmla="*/ 21535 h 1423696"/>
              <a:gd name="connsiteX2" fmla="*/ 6128149 w 6128149"/>
              <a:gd name="connsiteY2" fmla="*/ 0 h 1423696"/>
              <a:gd name="connsiteX0" fmla="*/ 877439 w 7005588"/>
              <a:gd name="connsiteY0" fmla="*/ 1423696 h 1423696"/>
              <a:gd name="connsiteX1" fmla="*/ 910086 w 7005588"/>
              <a:gd name="connsiteY1" fmla="*/ 21535 h 1423696"/>
              <a:gd name="connsiteX2" fmla="*/ 7005588 w 7005588"/>
              <a:gd name="connsiteY2" fmla="*/ 0 h 1423696"/>
              <a:gd name="connsiteX0" fmla="*/ 44553 w 6172702"/>
              <a:gd name="connsiteY0" fmla="*/ 1462786 h 1462786"/>
              <a:gd name="connsiteX1" fmla="*/ 77200 w 6172702"/>
              <a:gd name="connsiteY1" fmla="*/ 60625 h 1462786"/>
              <a:gd name="connsiteX2" fmla="*/ 6172702 w 6172702"/>
              <a:gd name="connsiteY2" fmla="*/ 39090 h 1462786"/>
              <a:gd name="connsiteX0" fmla="*/ 4290 w 6132439"/>
              <a:gd name="connsiteY0" fmla="*/ 1433338 h 1433338"/>
              <a:gd name="connsiteX1" fmla="*/ 111751 w 6132439"/>
              <a:gd name="connsiteY1" fmla="*/ 80066 h 1433338"/>
              <a:gd name="connsiteX2" fmla="*/ 6132439 w 6132439"/>
              <a:gd name="connsiteY2" fmla="*/ 9642 h 1433338"/>
              <a:gd name="connsiteX0" fmla="*/ 26443 w 6154592"/>
              <a:gd name="connsiteY0" fmla="*/ 1450302 h 1450302"/>
              <a:gd name="connsiteX1" fmla="*/ 133904 w 6154592"/>
              <a:gd name="connsiteY1" fmla="*/ 97030 h 1450302"/>
              <a:gd name="connsiteX2" fmla="*/ 6154592 w 6154592"/>
              <a:gd name="connsiteY2" fmla="*/ 26606 h 1450302"/>
              <a:gd name="connsiteX0" fmla="*/ 1647 w 6129796"/>
              <a:gd name="connsiteY0" fmla="*/ 1450302 h 1450302"/>
              <a:gd name="connsiteX1" fmla="*/ 173234 w 6129796"/>
              <a:gd name="connsiteY1" fmla="*/ 97030 h 1450302"/>
              <a:gd name="connsiteX2" fmla="*/ 6129796 w 6129796"/>
              <a:gd name="connsiteY2" fmla="*/ 26606 h 1450302"/>
              <a:gd name="connsiteX0" fmla="*/ 2906 w 6131055"/>
              <a:gd name="connsiteY0" fmla="*/ 1433806 h 1433806"/>
              <a:gd name="connsiteX1" fmla="*/ 169150 w 6131055"/>
              <a:gd name="connsiteY1" fmla="*/ 113126 h 1433806"/>
              <a:gd name="connsiteX2" fmla="*/ 6131055 w 6131055"/>
              <a:gd name="connsiteY2" fmla="*/ 10110 h 1433806"/>
              <a:gd name="connsiteX0" fmla="*/ 2906 w 6131055"/>
              <a:gd name="connsiteY0" fmla="*/ 1433806 h 1433806"/>
              <a:gd name="connsiteX1" fmla="*/ 169150 w 6131055"/>
              <a:gd name="connsiteY1" fmla="*/ 113126 h 1433806"/>
              <a:gd name="connsiteX2" fmla="*/ 6131055 w 6131055"/>
              <a:gd name="connsiteY2" fmla="*/ 10110 h 1433806"/>
              <a:gd name="connsiteX0" fmla="*/ 333072 w 6455878"/>
              <a:gd name="connsiteY0" fmla="*/ 1559498 h 1559498"/>
              <a:gd name="connsiteX1" fmla="*/ 499316 w 6455878"/>
              <a:gd name="connsiteY1" fmla="*/ 238818 h 1559498"/>
              <a:gd name="connsiteX2" fmla="*/ 6455878 w 6455878"/>
              <a:gd name="connsiteY2" fmla="*/ 0 h 1559498"/>
              <a:gd name="connsiteX0" fmla="*/ 333072 w 6455976"/>
              <a:gd name="connsiteY0" fmla="*/ 1559498 h 1559498"/>
              <a:gd name="connsiteX1" fmla="*/ 499316 w 6455976"/>
              <a:gd name="connsiteY1" fmla="*/ 238818 h 1559498"/>
              <a:gd name="connsiteX2" fmla="*/ 6455878 w 6455976"/>
              <a:gd name="connsiteY2" fmla="*/ 0 h 1559498"/>
              <a:gd name="connsiteX0" fmla="*/ 332681 w 6450241"/>
              <a:gd name="connsiteY0" fmla="*/ 1581226 h 1581226"/>
              <a:gd name="connsiteX1" fmla="*/ 498925 w 6450241"/>
              <a:gd name="connsiteY1" fmla="*/ 260546 h 1581226"/>
              <a:gd name="connsiteX2" fmla="*/ 6450143 w 6450241"/>
              <a:gd name="connsiteY2" fmla="*/ 0 h 1581226"/>
              <a:gd name="connsiteX0" fmla="*/ 2424 w 6119970"/>
              <a:gd name="connsiteY0" fmla="*/ 1581226 h 1581226"/>
              <a:gd name="connsiteX1" fmla="*/ 168668 w 6119970"/>
              <a:gd name="connsiteY1" fmla="*/ 260546 h 1581226"/>
              <a:gd name="connsiteX2" fmla="*/ 6119886 w 6119970"/>
              <a:gd name="connsiteY2" fmla="*/ 0 h 1581226"/>
              <a:gd name="connsiteX0" fmla="*/ 225 w 6117772"/>
              <a:gd name="connsiteY0" fmla="*/ 1581226 h 1581226"/>
              <a:gd name="connsiteX1" fmla="*/ 177157 w 6117772"/>
              <a:gd name="connsiteY1" fmla="*/ 200792 h 1581226"/>
              <a:gd name="connsiteX2" fmla="*/ 6117687 w 6117772"/>
              <a:gd name="connsiteY2" fmla="*/ 0 h 1581226"/>
              <a:gd name="connsiteX0" fmla="*/ 225 w 6117772"/>
              <a:gd name="connsiteY0" fmla="*/ 1581226 h 1581226"/>
              <a:gd name="connsiteX1" fmla="*/ 177158 w 6117772"/>
              <a:gd name="connsiteY1" fmla="*/ 222521 h 1581226"/>
              <a:gd name="connsiteX2" fmla="*/ 6117687 w 6117772"/>
              <a:gd name="connsiteY2" fmla="*/ 0 h 1581226"/>
              <a:gd name="connsiteX0" fmla="*/ 0 w 6117550"/>
              <a:gd name="connsiteY0" fmla="*/ 1581226 h 1581226"/>
              <a:gd name="connsiteX1" fmla="*/ 413906 w 6117550"/>
              <a:gd name="connsiteY1" fmla="*/ 185363 h 1581226"/>
              <a:gd name="connsiteX2" fmla="*/ 6117462 w 6117550"/>
              <a:gd name="connsiteY2" fmla="*/ 0 h 1581226"/>
              <a:gd name="connsiteX0" fmla="*/ 0 w 6117462"/>
              <a:gd name="connsiteY0" fmla="*/ 1581226 h 1581226"/>
              <a:gd name="connsiteX1" fmla="*/ 413906 w 6117462"/>
              <a:gd name="connsiteY1" fmla="*/ 185363 h 1581226"/>
              <a:gd name="connsiteX2" fmla="*/ 6117462 w 6117462"/>
              <a:gd name="connsiteY2" fmla="*/ 0 h 1581226"/>
              <a:gd name="connsiteX0" fmla="*/ 0 w 6117462"/>
              <a:gd name="connsiteY0" fmla="*/ 1581226 h 1581226"/>
              <a:gd name="connsiteX1" fmla="*/ 432134 w 6117462"/>
              <a:gd name="connsiteY1" fmla="*/ 157495 h 1581226"/>
              <a:gd name="connsiteX2" fmla="*/ 6117462 w 6117462"/>
              <a:gd name="connsiteY2" fmla="*/ 0 h 1581226"/>
              <a:gd name="connsiteX0" fmla="*/ 75827 w 6193289"/>
              <a:gd name="connsiteY0" fmla="*/ 1581226 h 1581226"/>
              <a:gd name="connsiteX1" fmla="*/ 507961 w 6193289"/>
              <a:gd name="connsiteY1" fmla="*/ 157495 h 1581226"/>
              <a:gd name="connsiteX2" fmla="*/ 6193289 w 6193289"/>
              <a:gd name="connsiteY2" fmla="*/ 0 h 1581226"/>
              <a:gd name="connsiteX0" fmla="*/ 0 w 6117462"/>
              <a:gd name="connsiteY0" fmla="*/ 1581226 h 1581226"/>
              <a:gd name="connsiteX1" fmla="*/ 432134 w 6117462"/>
              <a:gd name="connsiteY1" fmla="*/ 157495 h 1581226"/>
              <a:gd name="connsiteX2" fmla="*/ 6117462 w 6117462"/>
              <a:gd name="connsiteY2" fmla="*/ 0 h 1581226"/>
              <a:gd name="connsiteX0" fmla="*/ 115930 w 6233392"/>
              <a:gd name="connsiteY0" fmla="*/ 1581226 h 1581226"/>
              <a:gd name="connsiteX1" fmla="*/ 548064 w 6233392"/>
              <a:gd name="connsiteY1" fmla="*/ 157495 h 1581226"/>
              <a:gd name="connsiteX2" fmla="*/ 5465677 w 6233392"/>
              <a:gd name="connsiteY2" fmla="*/ 153845 h 1581226"/>
              <a:gd name="connsiteX3" fmla="*/ 6233392 w 6233392"/>
              <a:gd name="connsiteY3" fmla="*/ 0 h 1581226"/>
              <a:gd name="connsiteX0" fmla="*/ 115930 w 6233392"/>
              <a:gd name="connsiteY0" fmla="*/ 1581226 h 1581226"/>
              <a:gd name="connsiteX1" fmla="*/ 548064 w 6233392"/>
              <a:gd name="connsiteY1" fmla="*/ 157495 h 1581226"/>
              <a:gd name="connsiteX2" fmla="*/ 5465677 w 6233392"/>
              <a:gd name="connsiteY2" fmla="*/ 153845 h 1581226"/>
              <a:gd name="connsiteX3" fmla="*/ 6233392 w 6233392"/>
              <a:gd name="connsiteY3" fmla="*/ 0 h 1581226"/>
              <a:gd name="connsiteX0" fmla="*/ 115930 w 6233392"/>
              <a:gd name="connsiteY0" fmla="*/ 1581226 h 1581226"/>
              <a:gd name="connsiteX1" fmla="*/ 548064 w 6233392"/>
              <a:gd name="connsiteY1" fmla="*/ 157495 h 1581226"/>
              <a:gd name="connsiteX2" fmla="*/ 5465677 w 6233392"/>
              <a:gd name="connsiteY2" fmla="*/ 153845 h 1581226"/>
              <a:gd name="connsiteX3" fmla="*/ 6233392 w 6233392"/>
              <a:gd name="connsiteY3" fmla="*/ 0 h 1581226"/>
              <a:gd name="connsiteX0" fmla="*/ 115930 w 6233392"/>
              <a:gd name="connsiteY0" fmla="*/ 1581226 h 1581226"/>
              <a:gd name="connsiteX1" fmla="*/ 548064 w 6233392"/>
              <a:gd name="connsiteY1" fmla="*/ 157495 h 1581226"/>
              <a:gd name="connsiteX2" fmla="*/ 5465677 w 6233392"/>
              <a:gd name="connsiteY2" fmla="*/ 153845 h 1581226"/>
              <a:gd name="connsiteX3" fmla="*/ 6233392 w 6233392"/>
              <a:gd name="connsiteY3" fmla="*/ 0 h 1581226"/>
              <a:gd name="connsiteX0" fmla="*/ 125266 w 6242728"/>
              <a:gd name="connsiteY0" fmla="*/ 1581226 h 1581226"/>
              <a:gd name="connsiteX1" fmla="*/ 557400 w 6242728"/>
              <a:gd name="connsiteY1" fmla="*/ 157495 h 1581226"/>
              <a:gd name="connsiteX2" fmla="*/ 5620842 w 6242728"/>
              <a:gd name="connsiteY2" fmla="*/ 200291 h 1581226"/>
              <a:gd name="connsiteX3" fmla="*/ 6242728 w 6242728"/>
              <a:gd name="connsiteY3" fmla="*/ 0 h 1581226"/>
              <a:gd name="connsiteX0" fmla="*/ 127028 w 6244490"/>
              <a:gd name="connsiteY0" fmla="*/ 1581226 h 1581226"/>
              <a:gd name="connsiteX1" fmla="*/ 559162 w 6244490"/>
              <a:gd name="connsiteY1" fmla="*/ 157495 h 1581226"/>
              <a:gd name="connsiteX2" fmla="*/ 5649948 w 6244490"/>
              <a:gd name="connsiteY2" fmla="*/ 130621 h 1581226"/>
              <a:gd name="connsiteX3" fmla="*/ 6244490 w 6244490"/>
              <a:gd name="connsiteY3" fmla="*/ 0 h 1581226"/>
              <a:gd name="connsiteX0" fmla="*/ 127028 w 6244490"/>
              <a:gd name="connsiteY0" fmla="*/ 1581226 h 1581226"/>
              <a:gd name="connsiteX1" fmla="*/ 559162 w 6244490"/>
              <a:gd name="connsiteY1" fmla="*/ 157495 h 1581226"/>
              <a:gd name="connsiteX2" fmla="*/ 5649948 w 6244490"/>
              <a:gd name="connsiteY2" fmla="*/ 130621 h 1581226"/>
              <a:gd name="connsiteX3" fmla="*/ 6244490 w 6244490"/>
              <a:gd name="connsiteY3" fmla="*/ 0 h 1581226"/>
              <a:gd name="connsiteX0" fmla="*/ 0 w 6117462"/>
              <a:gd name="connsiteY0" fmla="*/ 1581226 h 1581226"/>
              <a:gd name="connsiteX1" fmla="*/ 432134 w 6117462"/>
              <a:gd name="connsiteY1" fmla="*/ 157495 h 1581226"/>
              <a:gd name="connsiteX2" fmla="*/ 5522920 w 6117462"/>
              <a:gd name="connsiteY2" fmla="*/ 130621 h 1581226"/>
              <a:gd name="connsiteX3" fmla="*/ 6117462 w 6117462"/>
              <a:gd name="connsiteY3" fmla="*/ 0 h 1581226"/>
              <a:gd name="connsiteX0" fmla="*/ 0 w 6117462"/>
              <a:gd name="connsiteY0" fmla="*/ 1581226 h 1581226"/>
              <a:gd name="connsiteX1" fmla="*/ 432134 w 6117462"/>
              <a:gd name="connsiteY1" fmla="*/ 157495 h 1581226"/>
              <a:gd name="connsiteX2" fmla="*/ 5522920 w 6117462"/>
              <a:gd name="connsiteY2" fmla="*/ 130621 h 1581226"/>
              <a:gd name="connsiteX3" fmla="*/ 6117462 w 6117462"/>
              <a:gd name="connsiteY3" fmla="*/ 0 h 1581226"/>
              <a:gd name="connsiteX0" fmla="*/ 128681 w 6246143"/>
              <a:gd name="connsiteY0" fmla="*/ 1581226 h 1581226"/>
              <a:gd name="connsiteX1" fmla="*/ 560815 w 6246143"/>
              <a:gd name="connsiteY1" fmla="*/ 157495 h 1581226"/>
              <a:gd name="connsiteX2" fmla="*/ 5651601 w 6246143"/>
              <a:gd name="connsiteY2" fmla="*/ 153844 h 1581226"/>
              <a:gd name="connsiteX3" fmla="*/ 6246143 w 6246143"/>
              <a:gd name="connsiteY3" fmla="*/ 0 h 1581226"/>
              <a:gd name="connsiteX0" fmla="*/ 0 w 6117462"/>
              <a:gd name="connsiteY0" fmla="*/ 1581226 h 1581226"/>
              <a:gd name="connsiteX1" fmla="*/ 432134 w 6117462"/>
              <a:gd name="connsiteY1" fmla="*/ 157495 h 1581226"/>
              <a:gd name="connsiteX2" fmla="*/ 5522920 w 6117462"/>
              <a:gd name="connsiteY2" fmla="*/ 153844 h 1581226"/>
              <a:gd name="connsiteX3" fmla="*/ 6117462 w 6117462"/>
              <a:gd name="connsiteY3" fmla="*/ 0 h 1581226"/>
              <a:gd name="connsiteX0" fmla="*/ 0 w 6117462"/>
              <a:gd name="connsiteY0" fmla="*/ 1581226 h 1581226"/>
              <a:gd name="connsiteX1" fmla="*/ 432134 w 6117462"/>
              <a:gd name="connsiteY1" fmla="*/ 157495 h 1581226"/>
              <a:gd name="connsiteX2" fmla="*/ 5522920 w 6117462"/>
              <a:gd name="connsiteY2" fmla="*/ 153844 h 1581226"/>
              <a:gd name="connsiteX3" fmla="*/ 6117462 w 6117462"/>
              <a:gd name="connsiteY3" fmla="*/ 0 h 1581226"/>
              <a:gd name="connsiteX0" fmla="*/ 421 w 6117883"/>
              <a:gd name="connsiteY0" fmla="*/ 1581226 h 1581226"/>
              <a:gd name="connsiteX1" fmla="*/ 432555 w 6117883"/>
              <a:gd name="connsiteY1" fmla="*/ 157495 h 1581226"/>
              <a:gd name="connsiteX2" fmla="*/ 5523341 w 6117883"/>
              <a:gd name="connsiteY2" fmla="*/ 153844 h 1581226"/>
              <a:gd name="connsiteX3" fmla="*/ 6117883 w 6117883"/>
              <a:gd name="connsiteY3" fmla="*/ 0 h 1581226"/>
              <a:gd name="connsiteX0" fmla="*/ 108452 w 6225914"/>
              <a:gd name="connsiteY0" fmla="*/ 1581226 h 1581226"/>
              <a:gd name="connsiteX1" fmla="*/ 540586 w 6225914"/>
              <a:gd name="connsiteY1" fmla="*/ 157495 h 1581226"/>
              <a:gd name="connsiteX2" fmla="*/ 5235691 w 6225914"/>
              <a:gd name="connsiteY2" fmla="*/ 157087 h 1581226"/>
              <a:gd name="connsiteX3" fmla="*/ 6225914 w 6225914"/>
              <a:gd name="connsiteY3" fmla="*/ 0 h 1581226"/>
              <a:gd name="connsiteX0" fmla="*/ 108462 w 6225924"/>
              <a:gd name="connsiteY0" fmla="*/ 1581226 h 1581226"/>
              <a:gd name="connsiteX1" fmla="*/ 540596 w 6225924"/>
              <a:gd name="connsiteY1" fmla="*/ 157495 h 1581226"/>
              <a:gd name="connsiteX2" fmla="*/ 5235701 w 6225924"/>
              <a:gd name="connsiteY2" fmla="*/ 157087 h 1581226"/>
              <a:gd name="connsiteX3" fmla="*/ 6225924 w 6225924"/>
              <a:gd name="connsiteY3" fmla="*/ 0 h 1581226"/>
              <a:gd name="connsiteX0" fmla="*/ 230336 w 6347798"/>
              <a:gd name="connsiteY0" fmla="*/ 1581226 h 1581226"/>
              <a:gd name="connsiteX1" fmla="*/ 449408 w 6347798"/>
              <a:gd name="connsiteY1" fmla="*/ 352114 h 1581226"/>
              <a:gd name="connsiteX2" fmla="*/ 5357575 w 6347798"/>
              <a:gd name="connsiteY2" fmla="*/ 157087 h 1581226"/>
              <a:gd name="connsiteX3" fmla="*/ 6347798 w 6347798"/>
              <a:gd name="connsiteY3" fmla="*/ 0 h 1581226"/>
              <a:gd name="connsiteX0" fmla="*/ 0 w 6117462"/>
              <a:gd name="connsiteY0" fmla="*/ 1581226 h 1581226"/>
              <a:gd name="connsiteX1" fmla="*/ 5127239 w 6117462"/>
              <a:gd name="connsiteY1" fmla="*/ 157087 h 1581226"/>
              <a:gd name="connsiteX2" fmla="*/ 6117462 w 6117462"/>
              <a:gd name="connsiteY2" fmla="*/ 0 h 1581226"/>
              <a:gd name="connsiteX0" fmla="*/ 144 w 6117606"/>
              <a:gd name="connsiteY0" fmla="*/ 1581226 h 1581226"/>
              <a:gd name="connsiteX1" fmla="*/ 5127383 w 6117606"/>
              <a:gd name="connsiteY1" fmla="*/ 157087 h 1581226"/>
              <a:gd name="connsiteX2" fmla="*/ 6117606 w 6117606"/>
              <a:gd name="connsiteY2" fmla="*/ 0 h 1581226"/>
              <a:gd name="connsiteX0" fmla="*/ 106 w 6117568"/>
              <a:gd name="connsiteY0" fmla="*/ 1581226 h 1581226"/>
              <a:gd name="connsiteX1" fmla="*/ 5127345 w 6117568"/>
              <a:gd name="connsiteY1" fmla="*/ 157087 h 1581226"/>
              <a:gd name="connsiteX2" fmla="*/ 6117568 w 6117568"/>
              <a:gd name="connsiteY2" fmla="*/ 0 h 1581226"/>
              <a:gd name="connsiteX0" fmla="*/ 164 w 6389308"/>
              <a:gd name="connsiteY0" fmla="*/ 1581226 h 1581226"/>
              <a:gd name="connsiteX1" fmla="*/ 5127403 w 6389308"/>
              <a:gd name="connsiteY1" fmla="*/ 157087 h 1581226"/>
              <a:gd name="connsiteX2" fmla="*/ 6117626 w 6389308"/>
              <a:gd name="connsiteY2" fmla="*/ 0 h 1581226"/>
              <a:gd name="connsiteX0" fmla="*/ 547 w 6118009"/>
              <a:gd name="connsiteY0" fmla="*/ 1581226 h 1581226"/>
              <a:gd name="connsiteX1" fmla="*/ 2905864 w 6118009"/>
              <a:gd name="connsiteY1" fmla="*/ 160331 h 1581226"/>
              <a:gd name="connsiteX2" fmla="*/ 6118009 w 6118009"/>
              <a:gd name="connsiteY2" fmla="*/ 0 h 1581226"/>
              <a:gd name="connsiteX0" fmla="*/ 566 w 6118028"/>
              <a:gd name="connsiteY0" fmla="*/ 1581226 h 1581226"/>
              <a:gd name="connsiteX1" fmla="*/ 2905883 w 6118028"/>
              <a:gd name="connsiteY1" fmla="*/ 160331 h 1581226"/>
              <a:gd name="connsiteX2" fmla="*/ 6118028 w 6118028"/>
              <a:gd name="connsiteY2" fmla="*/ 0 h 1581226"/>
              <a:gd name="connsiteX0" fmla="*/ 585 w 6118047"/>
              <a:gd name="connsiteY0" fmla="*/ 1581226 h 1581226"/>
              <a:gd name="connsiteX1" fmla="*/ 2905902 w 6118047"/>
              <a:gd name="connsiteY1" fmla="*/ 160331 h 1581226"/>
              <a:gd name="connsiteX2" fmla="*/ 6118047 w 6118047"/>
              <a:gd name="connsiteY2" fmla="*/ 0 h 1581226"/>
              <a:gd name="connsiteX0" fmla="*/ 274 w 6117736"/>
              <a:gd name="connsiteY0" fmla="*/ 1581226 h 1581226"/>
              <a:gd name="connsiteX1" fmla="*/ 2905591 w 6117736"/>
              <a:gd name="connsiteY1" fmla="*/ 160331 h 1581226"/>
              <a:gd name="connsiteX2" fmla="*/ 6117736 w 6117736"/>
              <a:gd name="connsiteY2" fmla="*/ 0 h 1581226"/>
              <a:gd name="connsiteX0" fmla="*/ 15912 w 6133374"/>
              <a:gd name="connsiteY0" fmla="*/ 1581226 h 1581226"/>
              <a:gd name="connsiteX1" fmla="*/ 2921229 w 6133374"/>
              <a:gd name="connsiteY1" fmla="*/ 160331 h 1581226"/>
              <a:gd name="connsiteX2" fmla="*/ 6133374 w 6133374"/>
              <a:gd name="connsiteY2" fmla="*/ 0 h 1581226"/>
              <a:gd name="connsiteX0" fmla="*/ 11109 w 6128571"/>
              <a:gd name="connsiteY0" fmla="*/ 1581226 h 1581226"/>
              <a:gd name="connsiteX1" fmla="*/ 3857662 w 6128571"/>
              <a:gd name="connsiteY1" fmla="*/ 160331 h 1581226"/>
              <a:gd name="connsiteX2" fmla="*/ 6128571 w 6128571"/>
              <a:gd name="connsiteY2" fmla="*/ 0 h 1581226"/>
              <a:gd name="connsiteX0" fmla="*/ 10338 w 6127800"/>
              <a:gd name="connsiteY0" fmla="*/ 1581226 h 1581226"/>
              <a:gd name="connsiteX1" fmla="*/ 3856891 w 6127800"/>
              <a:gd name="connsiteY1" fmla="*/ 160331 h 1581226"/>
              <a:gd name="connsiteX2" fmla="*/ 6127800 w 6127800"/>
              <a:gd name="connsiteY2" fmla="*/ 0 h 1581226"/>
              <a:gd name="connsiteX0" fmla="*/ 7 w 6117469"/>
              <a:gd name="connsiteY0" fmla="*/ 1581226 h 1581226"/>
              <a:gd name="connsiteX1" fmla="*/ 3846560 w 6117469"/>
              <a:gd name="connsiteY1" fmla="*/ 160331 h 1581226"/>
              <a:gd name="connsiteX2" fmla="*/ 6117469 w 6117469"/>
              <a:gd name="connsiteY2" fmla="*/ 0 h 1581226"/>
              <a:gd name="connsiteX0" fmla="*/ 7 w 6117469"/>
              <a:gd name="connsiteY0" fmla="*/ 1581226 h 1581226"/>
              <a:gd name="connsiteX1" fmla="*/ 3846560 w 6117469"/>
              <a:gd name="connsiteY1" fmla="*/ 160331 h 1581226"/>
              <a:gd name="connsiteX2" fmla="*/ 6117469 w 6117469"/>
              <a:gd name="connsiteY2" fmla="*/ 0 h 1581226"/>
              <a:gd name="connsiteX0" fmla="*/ 7 w 6117469"/>
              <a:gd name="connsiteY0" fmla="*/ 1581226 h 1581226"/>
              <a:gd name="connsiteX1" fmla="*/ 3846560 w 6117469"/>
              <a:gd name="connsiteY1" fmla="*/ 160331 h 1581226"/>
              <a:gd name="connsiteX2" fmla="*/ 6117469 w 6117469"/>
              <a:gd name="connsiteY2" fmla="*/ 0 h 1581226"/>
              <a:gd name="connsiteX0" fmla="*/ 1297 w 6118759"/>
              <a:gd name="connsiteY0" fmla="*/ 1581226 h 1581226"/>
              <a:gd name="connsiteX1" fmla="*/ 3847850 w 6118759"/>
              <a:gd name="connsiteY1" fmla="*/ 160331 h 1581226"/>
              <a:gd name="connsiteX2" fmla="*/ 6118759 w 6118759"/>
              <a:gd name="connsiteY2" fmla="*/ 0 h 1581226"/>
              <a:gd name="connsiteX0" fmla="*/ -7 w 6117455"/>
              <a:gd name="connsiteY0" fmla="*/ 1581226 h 1581226"/>
              <a:gd name="connsiteX1" fmla="*/ 6117455 w 6117455"/>
              <a:gd name="connsiteY1" fmla="*/ 0 h 1581226"/>
              <a:gd name="connsiteX0" fmla="*/ -7 w 6117455"/>
              <a:gd name="connsiteY0" fmla="*/ 1581226 h 1581226"/>
              <a:gd name="connsiteX1" fmla="*/ 6117455 w 6117455"/>
              <a:gd name="connsiteY1" fmla="*/ 0 h 1581226"/>
              <a:gd name="connsiteX0" fmla="*/ -7 w 6117455"/>
              <a:gd name="connsiteY0" fmla="*/ 1581226 h 1581226"/>
              <a:gd name="connsiteX1" fmla="*/ 6117455 w 6117455"/>
              <a:gd name="connsiteY1" fmla="*/ 0 h 1581226"/>
              <a:gd name="connsiteX0" fmla="*/ -7 w 6117455"/>
              <a:gd name="connsiteY0" fmla="*/ 1581226 h 1581226"/>
              <a:gd name="connsiteX1" fmla="*/ 6117455 w 6117455"/>
              <a:gd name="connsiteY1" fmla="*/ 0 h 1581226"/>
              <a:gd name="connsiteX0" fmla="*/ -7 w 6117455"/>
              <a:gd name="connsiteY0" fmla="*/ 1581226 h 1581226"/>
              <a:gd name="connsiteX1" fmla="*/ 3764339 w 6117455"/>
              <a:gd name="connsiteY1" fmla="*/ 221007 h 1581226"/>
              <a:gd name="connsiteX2" fmla="*/ 6117455 w 6117455"/>
              <a:gd name="connsiteY2" fmla="*/ 0 h 1581226"/>
              <a:gd name="connsiteX0" fmla="*/ -7 w 6117455"/>
              <a:gd name="connsiteY0" fmla="*/ 1581226 h 1581226"/>
              <a:gd name="connsiteX1" fmla="*/ 3764339 w 6117455"/>
              <a:gd name="connsiteY1" fmla="*/ 221007 h 1581226"/>
              <a:gd name="connsiteX2" fmla="*/ 6117455 w 6117455"/>
              <a:gd name="connsiteY2" fmla="*/ 0 h 1581226"/>
              <a:gd name="connsiteX0" fmla="*/ -7 w 6117455"/>
              <a:gd name="connsiteY0" fmla="*/ 1581226 h 1581226"/>
              <a:gd name="connsiteX1" fmla="*/ 3764339 w 6117455"/>
              <a:gd name="connsiteY1" fmla="*/ 221007 h 1581226"/>
              <a:gd name="connsiteX2" fmla="*/ 6117455 w 6117455"/>
              <a:gd name="connsiteY2" fmla="*/ 0 h 1581226"/>
              <a:gd name="connsiteX0" fmla="*/ -7 w 6117455"/>
              <a:gd name="connsiteY0" fmla="*/ 1581226 h 1581226"/>
              <a:gd name="connsiteX1" fmla="*/ 2399541 w 6117455"/>
              <a:gd name="connsiteY1" fmla="*/ 176926 h 1581226"/>
              <a:gd name="connsiteX2" fmla="*/ 6117455 w 6117455"/>
              <a:gd name="connsiteY2" fmla="*/ 0 h 1581226"/>
              <a:gd name="connsiteX0" fmla="*/ -7 w 6117944"/>
              <a:gd name="connsiteY0" fmla="*/ 1581226 h 1581226"/>
              <a:gd name="connsiteX1" fmla="*/ 2399541 w 6117944"/>
              <a:gd name="connsiteY1" fmla="*/ 176926 h 1581226"/>
              <a:gd name="connsiteX2" fmla="*/ 6117455 w 6117944"/>
              <a:gd name="connsiteY2" fmla="*/ 0 h 1581226"/>
              <a:gd name="connsiteX0" fmla="*/ 897 w 6118848"/>
              <a:gd name="connsiteY0" fmla="*/ 1581226 h 1581226"/>
              <a:gd name="connsiteX1" fmla="*/ 2400445 w 6118848"/>
              <a:gd name="connsiteY1" fmla="*/ 176926 h 1581226"/>
              <a:gd name="connsiteX2" fmla="*/ 6118359 w 6118848"/>
              <a:gd name="connsiteY2" fmla="*/ 0 h 1581226"/>
              <a:gd name="connsiteX0" fmla="*/ 186 w 6118655"/>
              <a:gd name="connsiteY0" fmla="*/ 1581226 h 1581226"/>
              <a:gd name="connsiteX1" fmla="*/ 3199788 w 6118655"/>
              <a:gd name="connsiteY1" fmla="*/ 173777 h 1581226"/>
              <a:gd name="connsiteX2" fmla="*/ 6117648 w 6118655"/>
              <a:gd name="connsiteY2" fmla="*/ 0 h 1581226"/>
              <a:gd name="connsiteX0" fmla="*/ 215 w 6118555"/>
              <a:gd name="connsiteY0" fmla="*/ 1581226 h 1581226"/>
              <a:gd name="connsiteX1" fmla="*/ 3094445 w 6118555"/>
              <a:gd name="connsiteY1" fmla="*/ 225774 h 1581226"/>
              <a:gd name="connsiteX2" fmla="*/ 6117677 w 6118555"/>
              <a:gd name="connsiteY2" fmla="*/ 0 h 1581226"/>
              <a:gd name="connsiteX0" fmla="*/ 270 w 6118610"/>
              <a:gd name="connsiteY0" fmla="*/ 1581226 h 1581226"/>
              <a:gd name="connsiteX1" fmla="*/ 3094500 w 6118610"/>
              <a:gd name="connsiteY1" fmla="*/ 225774 h 1581226"/>
              <a:gd name="connsiteX2" fmla="*/ 6117732 w 6118610"/>
              <a:gd name="connsiteY2" fmla="*/ 0 h 1581226"/>
              <a:gd name="connsiteX0" fmla="*/ 270 w 6118362"/>
              <a:gd name="connsiteY0" fmla="*/ 1581226 h 1581226"/>
              <a:gd name="connsiteX1" fmla="*/ 3094500 w 6118362"/>
              <a:gd name="connsiteY1" fmla="*/ 225774 h 1581226"/>
              <a:gd name="connsiteX2" fmla="*/ 6117732 w 6118362"/>
              <a:gd name="connsiteY2" fmla="*/ 0 h 1581226"/>
              <a:gd name="connsiteX0" fmla="*/ 215 w 6118417"/>
              <a:gd name="connsiteY0" fmla="*/ 1581226 h 1581226"/>
              <a:gd name="connsiteX1" fmla="*/ 3271553 w 6118417"/>
              <a:gd name="connsiteY1" fmla="*/ 176830 h 1581226"/>
              <a:gd name="connsiteX2" fmla="*/ 6117677 w 6118417"/>
              <a:gd name="connsiteY2" fmla="*/ 0 h 1581226"/>
              <a:gd name="connsiteX0" fmla="*/ 215 w 6141739"/>
              <a:gd name="connsiteY0" fmla="*/ 1581226 h 1581226"/>
              <a:gd name="connsiteX1" fmla="*/ 3271553 w 6141739"/>
              <a:gd name="connsiteY1" fmla="*/ 176830 h 1581226"/>
              <a:gd name="connsiteX2" fmla="*/ 6117677 w 6141739"/>
              <a:gd name="connsiteY2" fmla="*/ 0 h 1581226"/>
            </a:gdLst>
            <a:ahLst/>
            <a:cxnLst>
              <a:cxn ang="0">
                <a:pos x="connsiteX0" y="connsiteY0"/>
              </a:cxn>
              <a:cxn ang="0">
                <a:pos x="connsiteX1" y="connsiteY1"/>
              </a:cxn>
              <a:cxn ang="0">
                <a:pos x="connsiteX2" y="connsiteY2"/>
              </a:cxn>
            </a:cxnLst>
            <a:rect l="l" t="t" r="r" b="b"/>
            <a:pathLst>
              <a:path w="6141739" h="1581226">
                <a:moveTo>
                  <a:pt x="215" y="1581226"/>
                </a:moveTo>
                <a:cubicBezTo>
                  <a:pt x="-15683" y="167480"/>
                  <a:pt x="851443" y="225771"/>
                  <a:pt x="3271553" y="176830"/>
                </a:cubicBezTo>
                <a:cubicBezTo>
                  <a:pt x="5160594" y="132337"/>
                  <a:pt x="6326345" y="127330"/>
                  <a:pt x="6117677" y="0"/>
                </a:cubicBezTo>
              </a:path>
            </a:pathLst>
          </a:custGeom>
          <a:noFill/>
          <a:ln w="25400">
            <a:solidFill>
              <a:schemeClr val="accent6">
                <a:lumMod val="75000"/>
              </a:schemeClr>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3" name="Arrow41_53">
            <a:extLst>
              <a:ext uri="{FF2B5EF4-FFF2-40B4-BE49-F238E27FC236}">
                <a16:creationId xmlns:a16="http://schemas.microsoft.com/office/drawing/2014/main" id="{4B1F6B6D-106C-479B-AD55-82E77D3F3711}"/>
              </a:ext>
              <a:ext uri="{147F2762-F138-4A5C-976F-8EAC2B608ADB}">
                <a16:predDERef xmlns:a16="http://schemas.microsoft.com/office/drawing/2014/main" pred="{7924CC4E-CB43-48B7-B03C-F58F283EBCDA}"/>
              </a:ext>
              <a:ext uri="{C183D7F6-B498-43B3-948B-1728B52AA6E4}">
                <adec:decorative xmlns:adec="http://schemas.microsoft.com/office/drawing/2017/decorative" val="1"/>
              </a:ext>
            </a:extLst>
          </xdr:cNvPr>
          <xdr:cNvSpPr/>
        </xdr:nvSpPr>
        <xdr:spPr>
          <a:xfrm rot="5400000">
            <a:off x="6408097" y="6303756"/>
            <a:ext cx="2777493" cy="361731"/>
          </a:xfrm>
          <a:custGeom>
            <a:avLst/>
            <a:gdLst>
              <a:gd name="connsiteX0" fmla="*/ 0 w 3768587"/>
              <a:gd name="connsiteY0" fmla="*/ 447261 h 447261"/>
              <a:gd name="connsiteX1" fmla="*/ 190500 w 3768587"/>
              <a:gd name="connsiteY1" fmla="*/ 331304 h 447261"/>
              <a:gd name="connsiteX2" fmla="*/ 927653 w 3768587"/>
              <a:gd name="connsiteY2" fmla="*/ 298174 h 447261"/>
              <a:gd name="connsiteX3" fmla="*/ 1697935 w 3768587"/>
              <a:gd name="connsiteY3" fmla="*/ 306456 h 447261"/>
              <a:gd name="connsiteX4" fmla="*/ 2948609 w 3768587"/>
              <a:gd name="connsiteY4" fmla="*/ 314739 h 447261"/>
              <a:gd name="connsiteX5" fmla="*/ 3768587 w 3768587"/>
              <a:gd name="connsiteY5" fmla="*/ 0 h 447261"/>
              <a:gd name="connsiteX0" fmla="*/ 0 w 3768587"/>
              <a:gd name="connsiteY0" fmla="*/ 447261 h 447261"/>
              <a:gd name="connsiteX1" fmla="*/ 280080 w 3768587"/>
              <a:gd name="connsiteY1" fmla="*/ 278816 h 447261"/>
              <a:gd name="connsiteX2" fmla="*/ 927653 w 3768587"/>
              <a:gd name="connsiteY2" fmla="*/ 298174 h 447261"/>
              <a:gd name="connsiteX3" fmla="*/ 1697935 w 3768587"/>
              <a:gd name="connsiteY3" fmla="*/ 306456 h 447261"/>
              <a:gd name="connsiteX4" fmla="*/ 2948609 w 3768587"/>
              <a:gd name="connsiteY4" fmla="*/ 314739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697935 w 3768587"/>
              <a:gd name="connsiteY3" fmla="*/ 306456 h 447261"/>
              <a:gd name="connsiteX4" fmla="*/ 2948609 w 3768587"/>
              <a:gd name="connsiteY4" fmla="*/ 314739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948609 w 3768587"/>
              <a:gd name="connsiteY4" fmla="*/ 314739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910218 w 3768587"/>
              <a:gd name="connsiteY4" fmla="*/ 144154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3085372 w 3768587"/>
              <a:gd name="connsiteY4" fmla="*/ 162000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3079533 w 3768587"/>
              <a:gd name="connsiteY4" fmla="*/ 191743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845995 w 3768587"/>
              <a:gd name="connsiteY4" fmla="*/ 144154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845995 w 3768587"/>
              <a:gd name="connsiteY4" fmla="*/ 144154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869349 w 3768587"/>
              <a:gd name="connsiteY4" fmla="*/ 162000 h 447261"/>
              <a:gd name="connsiteX5" fmla="*/ 3768587 w 3768587"/>
              <a:gd name="connsiteY5" fmla="*/ 0 h 447261"/>
              <a:gd name="connsiteX0" fmla="*/ 0 w 3768587"/>
              <a:gd name="connsiteY0" fmla="*/ 447261 h 447261"/>
              <a:gd name="connsiteX1" fmla="*/ 280080 w 3768587"/>
              <a:gd name="connsiteY1" fmla="*/ 278816 h 447261"/>
              <a:gd name="connsiteX2" fmla="*/ 1094014 w 3768587"/>
              <a:gd name="connsiteY2" fmla="*/ 160394 h 447261"/>
              <a:gd name="connsiteX3" fmla="*/ 1825906 w 3768587"/>
              <a:gd name="connsiteY3" fmla="*/ 162115 h 447261"/>
              <a:gd name="connsiteX4" fmla="*/ 2869349 w 3768587"/>
              <a:gd name="connsiteY4" fmla="*/ 162000 h 447261"/>
              <a:gd name="connsiteX5" fmla="*/ 3768587 w 3768587"/>
              <a:gd name="connsiteY5" fmla="*/ 0 h 447261"/>
              <a:gd name="connsiteX0" fmla="*/ 0 w 3768587"/>
              <a:gd name="connsiteY0" fmla="*/ 447261 h 447261"/>
              <a:gd name="connsiteX1" fmla="*/ 1094014 w 3768587"/>
              <a:gd name="connsiteY1" fmla="*/ 160394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1094014 w 3768587"/>
              <a:gd name="connsiteY1" fmla="*/ 160394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2869349 w 3768587"/>
              <a:gd name="connsiteY3" fmla="*/ 162000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3394774 w 3768587"/>
              <a:gd name="connsiteY3" fmla="*/ 135137 h 447261"/>
              <a:gd name="connsiteX4" fmla="*/ 3768587 w 3768587"/>
              <a:gd name="connsiteY4" fmla="*/ 0 h 447261"/>
              <a:gd name="connsiteX0" fmla="*/ 0 w 3768587"/>
              <a:gd name="connsiteY0" fmla="*/ 447261 h 447261"/>
              <a:gd name="connsiteX1" fmla="*/ 354039 w 3768587"/>
              <a:gd name="connsiteY1" fmla="*/ 290231 h 447261"/>
              <a:gd name="connsiteX2" fmla="*/ 1825906 w 3768587"/>
              <a:gd name="connsiteY2" fmla="*/ 162115 h 447261"/>
              <a:gd name="connsiteX3" fmla="*/ 3394774 w 3768587"/>
              <a:gd name="connsiteY3" fmla="*/ 135137 h 447261"/>
              <a:gd name="connsiteX4" fmla="*/ 3768587 w 3768587"/>
              <a:gd name="connsiteY4" fmla="*/ 0 h 447261"/>
              <a:gd name="connsiteX0" fmla="*/ 0 w 3768587"/>
              <a:gd name="connsiteY0" fmla="*/ 447261 h 447261"/>
              <a:gd name="connsiteX1" fmla="*/ 354039 w 3768587"/>
              <a:gd name="connsiteY1" fmla="*/ 290231 h 447261"/>
              <a:gd name="connsiteX2" fmla="*/ 3394774 w 3768587"/>
              <a:gd name="connsiteY2" fmla="*/ 135137 h 447261"/>
              <a:gd name="connsiteX3" fmla="*/ 3768587 w 3768587"/>
              <a:gd name="connsiteY3" fmla="*/ 0 h 447261"/>
              <a:gd name="connsiteX0" fmla="*/ 0 w 3768587"/>
              <a:gd name="connsiteY0" fmla="*/ 447261 h 447261"/>
              <a:gd name="connsiteX1" fmla="*/ 354039 w 3768587"/>
              <a:gd name="connsiteY1" fmla="*/ 290231 h 447261"/>
              <a:gd name="connsiteX2" fmla="*/ 3394774 w 3768587"/>
              <a:gd name="connsiteY2" fmla="*/ 135137 h 447261"/>
              <a:gd name="connsiteX3" fmla="*/ 3768587 w 3768587"/>
              <a:gd name="connsiteY3" fmla="*/ 0 h 447261"/>
              <a:gd name="connsiteX0" fmla="*/ 143323 w 3622926"/>
              <a:gd name="connsiteY0" fmla="*/ 451738 h 451738"/>
              <a:gd name="connsiteX1" fmla="*/ 208378 w 3622926"/>
              <a:gd name="connsiteY1" fmla="*/ 290231 h 451738"/>
              <a:gd name="connsiteX2" fmla="*/ 3249113 w 3622926"/>
              <a:gd name="connsiteY2" fmla="*/ 135137 h 451738"/>
              <a:gd name="connsiteX3" fmla="*/ 3622926 w 3622926"/>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397825 w 3479603"/>
              <a:gd name="connsiteY1" fmla="*/ 290231 h 451738"/>
              <a:gd name="connsiteX2" fmla="*/ 3105790 w 3479603"/>
              <a:gd name="connsiteY2" fmla="*/ 135137 h 451738"/>
              <a:gd name="connsiteX3" fmla="*/ 3479603 w 3479603"/>
              <a:gd name="connsiteY3" fmla="*/ 0 h 451738"/>
              <a:gd name="connsiteX0" fmla="*/ 0 w 3479603"/>
              <a:gd name="connsiteY0" fmla="*/ 451738 h 451738"/>
              <a:gd name="connsiteX1" fmla="*/ 257711 w 3479603"/>
              <a:gd name="connsiteY1" fmla="*/ 357388 h 451738"/>
              <a:gd name="connsiteX2" fmla="*/ 3105790 w 3479603"/>
              <a:gd name="connsiteY2" fmla="*/ 135137 h 451738"/>
              <a:gd name="connsiteX3" fmla="*/ 3479603 w 3479603"/>
              <a:gd name="connsiteY3" fmla="*/ 0 h 451738"/>
              <a:gd name="connsiteX0" fmla="*/ 0 w 3479603"/>
              <a:gd name="connsiteY0" fmla="*/ 451738 h 451738"/>
              <a:gd name="connsiteX1" fmla="*/ 257711 w 3479603"/>
              <a:gd name="connsiteY1" fmla="*/ 357388 h 451738"/>
              <a:gd name="connsiteX2" fmla="*/ 3105790 w 3479603"/>
              <a:gd name="connsiteY2" fmla="*/ 135137 h 451738"/>
              <a:gd name="connsiteX3" fmla="*/ 3479603 w 3479603"/>
              <a:gd name="connsiteY3" fmla="*/ 0 h 451738"/>
              <a:gd name="connsiteX0" fmla="*/ 0 w 3479603"/>
              <a:gd name="connsiteY0" fmla="*/ 451738 h 451738"/>
              <a:gd name="connsiteX1" fmla="*/ 257711 w 3479603"/>
              <a:gd name="connsiteY1" fmla="*/ 357388 h 451738"/>
              <a:gd name="connsiteX2" fmla="*/ 3105790 w 3479603"/>
              <a:gd name="connsiteY2" fmla="*/ 135137 h 451738"/>
              <a:gd name="connsiteX3" fmla="*/ 3479603 w 3479603"/>
              <a:gd name="connsiteY3" fmla="*/ 0 h 451738"/>
              <a:gd name="connsiteX0" fmla="*/ 0 w 3479603"/>
              <a:gd name="connsiteY0" fmla="*/ 451738 h 451738"/>
              <a:gd name="connsiteX1" fmla="*/ 257711 w 3479603"/>
              <a:gd name="connsiteY1" fmla="*/ 357388 h 451738"/>
              <a:gd name="connsiteX2" fmla="*/ 3097033 w 3479603"/>
              <a:gd name="connsiteY2" fmla="*/ 233634 h 451738"/>
              <a:gd name="connsiteX3" fmla="*/ 3479603 w 3479603"/>
              <a:gd name="connsiteY3" fmla="*/ 0 h 451738"/>
              <a:gd name="connsiteX0" fmla="*/ 0 w 3479603"/>
              <a:gd name="connsiteY0" fmla="*/ 451738 h 451738"/>
              <a:gd name="connsiteX1" fmla="*/ 257711 w 3479603"/>
              <a:gd name="connsiteY1" fmla="*/ 357388 h 451738"/>
              <a:gd name="connsiteX2" fmla="*/ 3097033 w 3479603"/>
              <a:gd name="connsiteY2" fmla="*/ 233634 h 451738"/>
              <a:gd name="connsiteX3" fmla="*/ 3479603 w 3479603"/>
              <a:gd name="connsiteY3" fmla="*/ 0 h 451738"/>
              <a:gd name="connsiteX0" fmla="*/ 0 w 3479603"/>
              <a:gd name="connsiteY0" fmla="*/ 451738 h 451738"/>
              <a:gd name="connsiteX1" fmla="*/ 266468 w 3479603"/>
              <a:gd name="connsiteY1" fmla="*/ 343957 h 451738"/>
              <a:gd name="connsiteX2" fmla="*/ 3097033 w 3479603"/>
              <a:gd name="connsiteY2" fmla="*/ 233634 h 451738"/>
              <a:gd name="connsiteX3" fmla="*/ 3479603 w 3479603"/>
              <a:gd name="connsiteY3" fmla="*/ 0 h 451738"/>
              <a:gd name="connsiteX0" fmla="*/ 0 w 3479603"/>
              <a:gd name="connsiteY0" fmla="*/ 451738 h 451738"/>
              <a:gd name="connsiteX1" fmla="*/ 266468 w 3479603"/>
              <a:gd name="connsiteY1" fmla="*/ 343957 h 451738"/>
              <a:gd name="connsiteX2" fmla="*/ 3092654 w 3479603"/>
              <a:gd name="connsiteY2" fmla="*/ 224680 h 451738"/>
              <a:gd name="connsiteX3" fmla="*/ 3479603 w 3479603"/>
              <a:gd name="connsiteY3" fmla="*/ 0 h 451738"/>
              <a:gd name="connsiteX0" fmla="*/ 0 w 3479603"/>
              <a:gd name="connsiteY0" fmla="*/ 451738 h 451738"/>
              <a:gd name="connsiteX1" fmla="*/ 266468 w 3479603"/>
              <a:gd name="connsiteY1" fmla="*/ 343957 h 451738"/>
              <a:gd name="connsiteX2" fmla="*/ 3092654 w 3479603"/>
              <a:gd name="connsiteY2" fmla="*/ 224680 h 451738"/>
              <a:gd name="connsiteX3" fmla="*/ 3479603 w 3479603"/>
              <a:gd name="connsiteY3" fmla="*/ 0 h 451738"/>
              <a:gd name="connsiteX0" fmla="*/ 0 w 3479603"/>
              <a:gd name="connsiteY0" fmla="*/ 451738 h 451738"/>
              <a:gd name="connsiteX1" fmla="*/ 266468 w 3479603"/>
              <a:gd name="connsiteY1" fmla="*/ 343957 h 451738"/>
              <a:gd name="connsiteX2" fmla="*/ 3110168 w 3479603"/>
              <a:gd name="connsiteY2" fmla="*/ 238112 h 451738"/>
              <a:gd name="connsiteX3" fmla="*/ 3479603 w 3479603"/>
              <a:gd name="connsiteY3" fmla="*/ 0 h 451738"/>
              <a:gd name="connsiteX0" fmla="*/ 0 w 3479603"/>
              <a:gd name="connsiteY0" fmla="*/ 451738 h 451738"/>
              <a:gd name="connsiteX1" fmla="*/ 266468 w 3479603"/>
              <a:gd name="connsiteY1" fmla="*/ 343957 h 451738"/>
              <a:gd name="connsiteX2" fmla="*/ 3097033 w 3479603"/>
              <a:gd name="connsiteY2" fmla="*/ 229158 h 451738"/>
              <a:gd name="connsiteX3" fmla="*/ 3479603 w 3479603"/>
              <a:gd name="connsiteY3" fmla="*/ 0 h 451738"/>
              <a:gd name="connsiteX0" fmla="*/ 22889 w 3502492"/>
              <a:gd name="connsiteY0" fmla="*/ 451738 h 451738"/>
              <a:gd name="connsiteX1" fmla="*/ 64836 w 3502492"/>
              <a:gd name="connsiteY1" fmla="*/ 360480 h 451738"/>
              <a:gd name="connsiteX2" fmla="*/ 3119922 w 3502492"/>
              <a:gd name="connsiteY2" fmla="*/ 229158 h 451738"/>
              <a:gd name="connsiteX3" fmla="*/ 3502492 w 3502492"/>
              <a:gd name="connsiteY3" fmla="*/ 0 h 451738"/>
              <a:gd name="connsiteX0" fmla="*/ 0 w 3479603"/>
              <a:gd name="connsiteY0" fmla="*/ 451738 h 451738"/>
              <a:gd name="connsiteX1" fmla="*/ 41947 w 3479603"/>
              <a:gd name="connsiteY1" fmla="*/ 360480 h 451738"/>
              <a:gd name="connsiteX2" fmla="*/ 3097033 w 3479603"/>
              <a:gd name="connsiteY2" fmla="*/ 229158 h 451738"/>
              <a:gd name="connsiteX3" fmla="*/ 3479603 w 3479603"/>
              <a:gd name="connsiteY3" fmla="*/ 0 h 451738"/>
              <a:gd name="connsiteX0" fmla="*/ 0 w 3479603"/>
              <a:gd name="connsiteY0" fmla="*/ 451738 h 451738"/>
              <a:gd name="connsiteX1" fmla="*/ 41947 w 3479603"/>
              <a:gd name="connsiteY1" fmla="*/ 360480 h 451738"/>
              <a:gd name="connsiteX2" fmla="*/ 3097033 w 3479603"/>
              <a:gd name="connsiteY2" fmla="*/ 229158 h 451738"/>
              <a:gd name="connsiteX3" fmla="*/ 3479603 w 3479603"/>
              <a:gd name="connsiteY3" fmla="*/ 0 h 451738"/>
              <a:gd name="connsiteX0" fmla="*/ 818 w 3480421"/>
              <a:gd name="connsiteY0" fmla="*/ 451738 h 451738"/>
              <a:gd name="connsiteX1" fmla="*/ 0 w 3480421"/>
              <a:gd name="connsiteY1" fmla="*/ 360480 h 451738"/>
              <a:gd name="connsiteX2" fmla="*/ 3097851 w 3480421"/>
              <a:gd name="connsiteY2" fmla="*/ 229158 h 451738"/>
              <a:gd name="connsiteX3" fmla="*/ 3480421 w 3480421"/>
              <a:gd name="connsiteY3" fmla="*/ 0 h 451738"/>
              <a:gd name="connsiteX0" fmla="*/ 2503 w 3482106"/>
              <a:gd name="connsiteY0" fmla="*/ 451738 h 451738"/>
              <a:gd name="connsiteX1" fmla="*/ 1685 w 3482106"/>
              <a:gd name="connsiteY1" fmla="*/ 360480 h 451738"/>
              <a:gd name="connsiteX2" fmla="*/ 3099536 w 3482106"/>
              <a:gd name="connsiteY2" fmla="*/ 229158 h 451738"/>
              <a:gd name="connsiteX3" fmla="*/ 3482106 w 3482106"/>
              <a:gd name="connsiteY3" fmla="*/ 0 h 451738"/>
              <a:gd name="connsiteX0" fmla="*/ 2503 w 3482106"/>
              <a:gd name="connsiteY0" fmla="*/ 451738 h 451738"/>
              <a:gd name="connsiteX1" fmla="*/ 1685 w 3482106"/>
              <a:gd name="connsiteY1" fmla="*/ 360480 h 451738"/>
              <a:gd name="connsiteX2" fmla="*/ 3482106 w 3482106"/>
              <a:gd name="connsiteY2" fmla="*/ 0 h 451738"/>
              <a:gd name="connsiteX0" fmla="*/ 2503 w 3893727"/>
              <a:gd name="connsiteY0" fmla="*/ 115783 h 115783"/>
              <a:gd name="connsiteX1" fmla="*/ 1685 w 3893727"/>
              <a:gd name="connsiteY1" fmla="*/ 24525 h 115783"/>
              <a:gd name="connsiteX2" fmla="*/ 3893727 w 3893727"/>
              <a:gd name="connsiteY2" fmla="*/ 0 h 115783"/>
              <a:gd name="connsiteX0" fmla="*/ 393 w 3891617"/>
              <a:gd name="connsiteY0" fmla="*/ 115783 h 115783"/>
              <a:gd name="connsiteX1" fmla="*/ 86175 w 3891617"/>
              <a:gd name="connsiteY1" fmla="*/ 24525 h 115783"/>
              <a:gd name="connsiteX2" fmla="*/ 3891617 w 3891617"/>
              <a:gd name="connsiteY2" fmla="*/ 0 h 115783"/>
              <a:gd name="connsiteX0" fmla="*/ 502871 w 4394095"/>
              <a:gd name="connsiteY0" fmla="*/ 115783 h 115783"/>
              <a:gd name="connsiteX1" fmla="*/ 588653 w 4394095"/>
              <a:gd name="connsiteY1" fmla="*/ 24525 h 115783"/>
              <a:gd name="connsiteX2" fmla="*/ 4394095 w 4394095"/>
              <a:gd name="connsiteY2" fmla="*/ 0 h 115783"/>
              <a:gd name="connsiteX0" fmla="*/ 5672 w 3896896"/>
              <a:gd name="connsiteY0" fmla="*/ 115783 h 115783"/>
              <a:gd name="connsiteX1" fmla="*/ 91454 w 3896896"/>
              <a:gd name="connsiteY1" fmla="*/ 24525 h 115783"/>
              <a:gd name="connsiteX2" fmla="*/ 3896896 w 3896896"/>
              <a:gd name="connsiteY2" fmla="*/ 0 h 115783"/>
              <a:gd name="connsiteX0" fmla="*/ 251 w 3891475"/>
              <a:gd name="connsiteY0" fmla="*/ 115783 h 115783"/>
              <a:gd name="connsiteX1" fmla="*/ 259233 w 3891475"/>
              <a:gd name="connsiteY1" fmla="*/ 24525 h 115783"/>
              <a:gd name="connsiteX2" fmla="*/ 3891475 w 3891475"/>
              <a:gd name="connsiteY2" fmla="*/ 0 h 115783"/>
              <a:gd name="connsiteX0" fmla="*/ 294 w 3891518"/>
              <a:gd name="connsiteY0" fmla="*/ 115783 h 115783"/>
              <a:gd name="connsiteX1" fmla="*/ 259276 w 3891518"/>
              <a:gd name="connsiteY1" fmla="*/ 24525 h 115783"/>
              <a:gd name="connsiteX2" fmla="*/ 3891518 w 3891518"/>
              <a:gd name="connsiteY2" fmla="*/ 0 h 115783"/>
              <a:gd name="connsiteX0" fmla="*/ 119429 w 4024327"/>
              <a:gd name="connsiteY0" fmla="*/ 215595 h 215595"/>
              <a:gd name="connsiteX1" fmla="*/ 378411 w 4024327"/>
              <a:gd name="connsiteY1" fmla="*/ 124337 h 215595"/>
              <a:gd name="connsiteX2" fmla="*/ 4024327 w 4024327"/>
              <a:gd name="connsiteY2" fmla="*/ 0 h 215595"/>
              <a:gd name="connsiteX0" fmla="*/ 119429 w 4024327"/>
              <a:gd name="connsiteY0" fmla="*/ 215595 h 215595"/>
              <a:gd name="connsiteX1" fmla="*/ 378411 w 4024327"/>
              <a:gd name="connsiteY1" fmla="*/ 124337 h 215595"/>
              <a:gd name="connsiteX2" fmla="*/ 4024327 w 4024327"/>
              <a:gd name="connsiteY2" fmla="*/ 0 h 215595"/>
              <a:gd name="connsiteX0" fmla="*/ 98662 w 4049114"/>
              <a:gd name="connsiteY0" fmla="*/ 215595 h 215595"/>
              <a:gd name="connsiteX1" fmla="*/ 357644 w 4049114"/>
              <a:gd name="connsiteY1" fmla="*/ 124337 h 215595"/>
              <a:gd name="connsiteX2" fmla="*/ 3692142 w 4049114"/>
              <a:gd name="connsiteY2" fmla="*/ 99156 h 215595"/>
              <a:gd name="connsiteX3" fmla="*/ 4003560 w 4049114"/>
              <a:gd name="connsiteY3" fmla="*/ 0 h 215595"/>
              <a:gd name="connsiteX0" fmla="*/ 98662 w 4003560"/>
              <a:gd name="connsiteY0" fmla="*/ 215595 h 215595"/>
              <a:gd name="connsiteX1" fmla="*/ 357644 w 4003560"/>
              <a:gd name="connsiteY1" fmla="*/ 124337 h 215595"/>
              <a:gd name="connsiteX2" fmla="*/ 3692142 w 4003560"/>
              <a:gd name="connsiteY2" fmla="*/ 99156 h 215595"/>
              <a:gd name="connsiteX3" fmla="*/ 4003560 w 4003560"/>
              <a:gd name="connsiteY3" fmla="*/ 0 h 215595"/>
              <a:gd name="connsiteX0" fmla="*/ 99261 w 4004159"/>
              <a:gd name="connsiteY0" fmla="*/ 215595 h 215595"/>
              <a:gd name="connsiteX1" fmla="*/ 358243 w 4004159"/>
              <a:gd name="connsiteY1" fmla="*/ 124337 h 215595"/>
              <a:gd name="connsiteX2" fmla="*/ 3701856 w 4004159"/>
              <a:gd name="connsiteY2" fmla="*/ 103909 h 215595"/>
              <a:gd name="connsiteX3" fmla="*/ 4004159 w 4004159"/>
              <a:gd name="connsiteY3" fmla="*/ 0 h 215595"/>
              <a:gd name="connsiteX0" fmla="*/ 99261 w 4004159"/>
              <a:gd name="connsiteY0" fmla="*/ 215595 h 215595"/>
              <a:gd name="connsiteX1" fmla="*/ 358243 w 4004159"/>
              <a:gd name="connsiteY1" fmla="*/ 124337 h 215595"/>
              <a:gd name="connsiteX2" fmla="*/ 3701856 w 4004159"/>
              <a:gd name="connsiteY2" fmla="*/ 103909 h 215595"/>
              <a:gd name="connsiteX3" fmla="*/ 4004159 w 4004159"/>
              <a:gd name="connsiteY3" fmla="*/ 0 h 215595"/>
              <a:gd name="connsiteX0" fmla="*/ 99261 w 4004159"/>
              <a:gd name="connsiteY0" fmla="*/ 215595 h 215595"/>
              <a:gd name="connsiteX1" fmla="*/ 358243 w 4004159"/>
              <a:gd name="connsiteY1" fmla="*/ 124337 h 215595"/>
              <a:gd name="connsiteX2" fmla="*/ 3701856 w 4004159"/>
              <a:gd name="connsiteY2" fmla="*/ 103909 h 215595"/>
              <a:gd name="connsiteX3" fmla="*/ 4004159 w 4004159"/>
              <a:gd name="connsiteY3" fmla="*/ 0 h 215595"/>
              <a:gd name="connsiteX0" fmla="*/ 99261 w 4004159"/>
              <a:gd name="connsiteY0" fmla="*/ 215595 h 215595"/>
              <a:gd name="connsiteX1" fmla="*/ 358243 w 4004159"/>
              <a:gd name="connsiteY1" fmla="*/ 124337 h 215595"/>
              <a:gd name="connsiteX2" fmla="*/ 3701856 w 4004159"/>
              <a:gd name="connsiteY2" fmla="*/ 103909 h 215595"/>
              <a:gd name="connsiteX3" fmla="*/ 4004159 w 4004159"/>
              <a:gd name="connsiteY3" fmla="*/ 0 h 215595"/>
              <a:gd name="connsiteX0" fmla="*/ 99261 w 4004259"/>
              <a:gd name="connsiteY0" fmla="*/ 215595 h 215595"/>
              <a:gd name="connsiteX1" fmla="*/ 358243 w 4004259"/>
              <a:gd name="connsiteY1" fmla="*/ 124337 h 215595"/>
              <a:gd name="connsiteX2" fmla="*/ 3701856 w 4004259"/>
              <a:gd name="connsiteY2" fmla="*/ 103909 h 215595"/>
              <a:gd name="connsiteX3" fmla="*/ 4004159 w 4004259"/>
              <a:gd name="connsiteY3" fmla="*/ 0 h 215595"/>
              <a:gd name="connsiteX0" fmla="*/ 270 w 3905268"/>
              <a:gd name="connsiteY0" fmla="*/ 215595 h 215595"/>
              <a:gd name="connsiteX1" fmla="*/ 259252 w 3905268"/>
              <a:gd name="connsiteY1" fmla="*/ 124337 h 215595"/>
              <a:gd name="connsiteX2" fmla="*/ 3602865 w 3905268"/>
              <a:gd name="connsiteY2" fmla="*/ 103909 h 215595"/>
              <a:gd name="connsiteX3" fmla="*/ 3905168 w 3905268"/>
              <a:gd name="connsiteY3" fmla="*/ 0 h 215595"/>
              <a:gd name="connsiteX0" fmla="*/ 102264 w 4001014"/>
              <a:gd name="connsiteY0" fmla="*/ 243614 h 243614"/>
              <a:gd name="connsiteX1" fmla="*/ 354998 w 4001014"/>
              <a:gd name="connsiteY1" fmla="*/ 124337 h 243614"/>
              <a:gd name="connsiteX2" fmla="*/ 3698611 w 4001014"/>
              <a:gd name="connsiteY2" fmla="*/ 103909 h 243614"/>
              <a:gd name="connsiteX3" fmla="*/ 4000914 w 4001014"/>
              <a:gd name="connsiteY3" fmla="*/ 0 h 243614"/>
              <a:gd name="connsiteX0" fmla="*/ 70147 w 3968897"/>
              <a:gd name="connsiteY0" fmla="*/ 243614 h 243614"/>
              <a:gd name="connsiteX1" fmla="*/ 385369 w 3968897"/>
              <a:gd name="connsiteY1" fmla="*/ 121224 h 243614"/>
              <a:gd name="connsiteX2" fmla="*/ 3666494 w 3968897"/>
              <a:gd name="connsiteY2" fmla="*/ 103909 h 243614"/>
              <a:gd name="connsiteX3" fmla="*/ 3968797 w 3968897"/>
              <a:gd name="connsiteY3" fmla="*/ 0 h 243614"/>
              <a:gd name="connsiteX0" fmla="*/ 841 w 3899591"/>
              <a:gd name="connsiteY0" fmla="*/ 243614 h 243614"/>
              <a:gd name="connsiteX1" fmla="*/ 316063 w 3899591"/>
              <a:gd name="connsiteY1" fmla="*/ 121224 h 243614"/>
              <a:gd name="connsiteX2" fmla="*/ 3597188 w 3899591"/>
              <a:gd name="connsiteY2" fmla="*/ 103909 h 243614"/>
              <a:gd name="connsiteX3" fmla="*/ 3899491 w 3899591"/>
              <a:gd name="connsiteY3" fmla="*/ 0 h 243614"/>
            </a:gdLst>
            <a:ahLst/>
            <a:cxnLst>
              <a:cxn ang="0">
                <a:pos x="connsiteX0" y="connsiteY0"/>
              </a:cxn>
              <a:cxn ang="0">
                <a:pos x="connsiteX1" y="connsiteY1"/>
              </a:cxn>
              <a:cxn ang="0">
                <a:pos x="connsiteX2" y="connsiteY2"/>
              </a:cxn>
              <a:cxn ang="0">
                <a:pos x="connsiteX3" y="connsiteY3"/>
              </a:cxn>
            </a:cxnLst>
            <a:rect l="l" t="t" r="r" b="b"/>
            <a:pathLst>
              <a:path w="3899591" h="243614">
                <a:moveTo>
                  <a:pt x="841" y="243614"/>
                </a:moveTo>
                <a:cubicBezTo>
                  <a:pt x="-6504" y="193478"/>
                  <a:pt x="29112" y="122716"/>
                  <a:pt x="316063" y="121224"/>
                </a:cubicBezTo>
                <a:lnTo>
                  <a:pt x="3597188" y="103909"/>
                </a:lnTo>
                <a:cubicBezTo>
                  <a:pt x="3717143" y="97445"/>
                  <a:pt x="3904562" y="125053"/>
                  <a:pt x="3899491" y="0"/>
                </a:cubicBezTo>
              </a:path>
            </a:pathLst>
          </a:custGeom>
          <a:noFill/>
          <a:ln w="25400">
            <a:solidFill>
              <a:schemeClr val="accent3">
                <a:lumMod val="75000"/>
              </a:schemeClr>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Arrow41_52">
            <a:extLst>
              <a:ext uri="{FF2B5EF4-FFF2-40B4-BE49-F238E27FC236}">
                <a16:creationId xmlns:a16="http://schemas.microsoft.com/office/drawing/2014/main" id="{2EEC8937-5CF3-4937-9C31-3015A23A39BF}"/>
              </a:ext>
              <a:ext uri="{147F2762-F138-4A5C-976F-8EAC2B608ADB}">
                <a16:predDERef xmlns:a16="http://schemas.microsoft.com/office/drawing/2014/main" pred="{A057F024-3919-4FCF-8BBE-0515A1D36692}"/>
              </a:ext>
              <a:ext uri="{C183D7F6-B498-43B3-948B-1728B52AA6E4}">
                <adec:decorative xmlns:adec="http://schemas.microsoft.com/office/drawing/2017/decorative" val="1"/>
              </a:ext>
            </a:extLst>
          </xdr:cNvPr>
          <xdr:cNvSpPr/>
        </xdr:nvSpPr>
        <xdr:spPr>
          <a:xfrm rot="5400000">
            <a:off x="7103968" y="5502707"/>
            <a:ext cx="1589563" cy="585406"/>
          </a:xfrm>
          <a:custGeom>
            <a:avLst/>
            <a:gdLst>
              <a:gd name="connsiteX0" fmla="*/ 0 w 1772478"/>
              <a:gd name="connsiteY0" fmla="*/ 472109 h 472109"/>
              <a:gd name="connsiteX1" fmla="*/ 173934 w 1772478"/>
              <a:gd name="connsiteY1" fmla="*/ 323022 h 472109"/>
              <a:gd name="connsiteX2" fmla="*/ 571500 w 1772478"/>
              <a:gd name="connsiteY2" fmla="*/ 240196 h 472109"/>
              <a:gd name="connsiteX3" fmla="*/ 1557130 w 1772478"/>
              <a:gd name="connsiteY3" fmla="*/ 91109 h 472109"/>
              <a:gd name="connsiteX4" fmla="*/ 1772478 w 1772478"/>
              <a:gd name="connsiteY4" fmla="*/ 0 h 472109"/>
              <a:gd name="connsiteX0" fmla="*/ 0 w 1772478"/>
              <a:gd name="connsiteY0" fmla="*/ 472109 h 472109"/>
              <a:gd name="connsiteX1" fmla="*/ 173934 w 1772478"/>
              <a:gd name="connsiteY1" fmla="*/ 323022 h 472109"/>
              <a:gd name="connsiteX2" fmla="*/ 1557130 w 1772478"/>
              <a:gd name="connsiteY2" fmla="*/ 91109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63948 w 1772478"/>
              <a:gd name="connsiteY1" fmla="*/ 271517 h 472109"/>
              <a:gd name="connsiteX2" fmla="*/ 1561561 w 1772478"/>
              <a:gd name="connsiteY2" fmla="*/ 206009 h 472109"/>
              <a:gd name="connsiteX3" fmla="*/ 1772478 w 1772478"/>
              <a:gd name="connsiteY3" fmla="*/ 0 h 472109"/>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8340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89275 w 1391328"/>
              <a:gd name="connsiteY2" fmla="*/ 245629 h 468146"/>
              <a:gd name="connsiteX3" fmla="*/ 1391328 w 1391328"/>
              <a:gd name="connsiteY3" fmla="*/ 0 h 468146"/>
              <a:gd name="connsiteX0" fmla="*/ 0 w 1429217"/>
              <a:gd name="connsiteY0" fmla="*/ 419400 h 419400"/>
              <a:gd name="connsiteX1" fmla="*/ 253711 w 1429217"/>
              <a:gd name="connsiteY1" fmla="*/ 246545 h 419400"/>
              <a:gd name="connsiteX2" fmla="*/ 1189275 w 1429217"/>
              <a:gd name="connsiteY2" fmla="*/ 196883 h 419400"/>
              <a:gd name="connsiteX3" fmla="*/ 1429217 w 1429217"/>
              <a:gd name="connsiteY3" fmla="*/ 0 h 419400"/>
              <a:gd name="connsiteX0" fmla="*/ 0 w 1434630"/>
              <a:gd name="connsiteY0" fmla="*/ 404776 h 404776"/>
              <a:gd name="connsiteX1" fmla="*/ 253711 w 1434630"/>
              <a:gd name="connsiteY1" fmla="*/ 231921 h 404776"/>
              <a:gd name="connsiteX2" fmla="*/ 1189275 w 1434630"/>
              <a:gd name="connsiteY2" fmla="*/ 182259 h 404776"/>
              <a:gd name="connsiteX3" fmla="*/ 1434630 w 1434630"/>
              <a:gd name="connsiteY3" fmla="*/ 0 h 404776"/>
              <a:gd name="connsiteX0" fmla="*/ 0 w 1434675"/>
              <a:gd name="connsiteY0" fmla="*/ 404861 h 404861"/>
              <a:gd name="connsiteX1" fmla="*/ 253711 w 1434675"/>
              <a:gd name="connsiteY1" fmla="*/ 232006 h 404861"/>
              <a:gd name="connsiteX2" fmla="*/ 1189275 w 1434675"/>
              <a:gd name="connsiteY2" fmla="*/ 182344 h 404861"/>
              <a:gd name="connsiteX3" fmla="*/ 1434630 w 1434675"/>
              <a:gd name="connsiteY3" fmla="*/ 85 h 404861"/>
              <a:gd name="connsiteX0" fmla="*/ 0 w 1456321"/>
              <a:gd name="connsiteY0" fmla="*/ 395120 h 395120"/>
              <a:gd name="connsiteX1" fmla="*/ 253711 w 1456321"/>
              <a:gd name="connsiteY1" fmla="*/ 222265 h 395120"/>
              <a:gd name="connsiteX2" fmla="*/ 1189275 w 1456321"/>
              <a:gd name="connsiteY2" fmla="*/ 172603 h 395120"/>
              <a:gd name="connsiteX3" fmla="*/ 1456281 w 1456321"/>
              <a:gd name="connsiteY3" fmla="*/ 93 h 395120"/>
              <a:gd name="connsiteX0" fmla="*/ 0 w 1515851"/>
              <a:gd name="connsiteY0" fmla="*/ 385380 h 385380"/>
              <a:gd name="connsiteX1" fmla="*/ 253711 w 1515851"/>
              <a:gd name="connsiteY1" fmla="*/ 212525 h 385380"/>
              <a:gd name="connsiteX2" fmla="*/ 1189275 w 1515851"/>
              <a:gd name="connsiteY2" fmla="*/ 162863 h 385380"/>
              <a:gd name="connsiteX3" fmla="*/ 1515820 w 1515851"/>
              <a:gd name="connsiteY3" fmla="*/ 102 h 385380"/>
              <a:gd name="connsiteX0" fmla="*/ 0 w 1515855"/>
              <a:gd name="connsiteY0" fmla="*/ 385367 h 385367"/>
              <a:gd name="connsiteX1" fmla="*/ 253711 w 1515855"/>
              <a:gd name="connsiteY1" fmla="*/ 212512 h 385367"/>
              <a:gd name="connsiteX2" fmla="*/ 1189275 w 1515855"/>
              <a:gd name="connsiteY2" fmla="*/ 162850 h 385367"/>
              <a:gd name="connsiteX3" fmla="*/ 1515820 w 1515855"/>
              <a:gd name="connsiteY3" fmla="*/ 89 h 385367"/>
              <a:gd name="connsiteX0" fmla="*/ 0 w 1515820"/>
              <a:gd name="connsiteY0" fmla="*/ 385278 h 385278"/>
              <a:gd name="connsiteX1" fmla="*/ 253711 w 1515820"/>
              <a:gd name="connsiteY1" fmla="*/ 212423 h 385278"/>
              <a:gd name="connsiteX2" fmla="*/ 1515820 w 1515820"/>
              <a:gd name="connsiteY2" fmla="*/ 0 h 385278"/>
              <a:gd name="connsiteX0" fmla="*/ 6905 w 1522725"/>
              <a:gd name="connsiteY0" fmla="*/ 385278 h 385278"/>
              <a:gd name="connsiteX1" fmla="*/ 33286 w 1522725"/>
              <a:gd name="connsiteY1" fmla="*/ 231921 h 385278"/>
              <a:gd name="connsiteX2" fmla="*/ 1522725 w 1522725"/>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42 w 1515862"/>
              <a:gd name="connsiteY0" fmla="*/ 385278 h 385278"/>
              <a:gd name="connsiteX1" fmla="*/ 10185 w 1515862"/>
              <a:gd name="connsiteY1" fmla="*/ 241671 h 385278"/>
              <a:gd name="connsiteX2" fmla="*/ 1515862 w 1515862"/>
              <a:gd name="connsiteY2" fmla="*/ 0 h 385278"/>
              <a:gd name="connsiteX0" fmla="*/ 42 w 2343994"/>
              <a:gd name="connsiteY0" fmla="*/ 185418 h 185418"/>
              <a:gd name="connsiteX1" fmla="*/ 10185 w 2343994"/>
              <a:gd name="connsiteY1" fmla="*/ 41811 h 185418"/>
              <a:gd name="connsiteX2" fmla="*/ 2343994 w 2343994"/>
              <a:gd name="connsiteY2" fmla="*/ 0 h 185418"/>
              <a:gd name="connsiteX0" fmla="*/ 42 w 2343994"/>
              <a:gd name="connsiteY0" fmla="*/ 186973 h 186973"/>
              <a:gd name="connsiteX1" fmla="*/ 10185 w 2343994"/>
              <a:gd name="connsiteY1" fmla="*/ 43366 h 186973"/>
              <a:gd name="connsiteX2" fmla="*/ 2343994 w 2343994"/>
              <a:gd name="connsiteY2" fmla="*/ 1555 h 186973"/>
              <a:gd name="connsiteX0" fmla="*/ 42 w 2343994"/>
              <a:gd name="connsiteY0" fmla="*/ 185418 h 185418"/>
              <a:gd name="connsiteX1" fmla="*/ 10185 w 2343994"/>
              <a:gd name="connsiteY1" fmla="*/ 41811 h 185418"/>
              <a:gd name="connsiteX2" fmla="*/ 2343994 w 2343994"/>
              <a:gd name="connsiteY2" fmla="*/ 0 h 185418"/>
              <a:gd name="connsiteX0" fmla="*/ 682 w 2344634"/>
              <a:gd name="connsiteY0" fmla="*/ 185418 h 185418"/>
              <a:gd name="connsiteX1" fmla="*/ 0 w 2344634"/>
              <a:gd name="connsiteY1" fmla="*/ 22312 h 185418"/>
              <a:gd name="connsiteX2" fmla="*/ 2344634 w 2344634"/>
              <a:gd name="connsiteY2" fmla="*/ 0 h 185418"/>
              <a:gd name="connsiteX0" fmla="*/ 682 w 2339221"/>
              <a:gd name="connsiteY0" fmla="*/ 278036 h 278036"/>
              <a:gd name="connsiteX1" fmla="*/ 0 w 2339221"/>
              <a:gd name="connsiteY1" fmla="*/ 114930 h 278036"/>
              <a:gd name="connsiteX2" fmla="*/ 2339221 w 2339221"/>
              <a:gd name="connsiteY2" fmla="*/ 0 h 278036"/>
              <a:gd name="connsiteX0" fmla="*/ 682 w 2339221"/>
              <a:gd name="connsiteY0" fmla="*/ 278036 h 278036"/>
              <a:gd name="connsiteX1" fmla="*/ 0 w 2339221"/>
              <a:gd name="connsiteY1" fmla="*/ 114930 h 278036"/>
              <a:gd name="connsiteX2" fmla="*/ 2339221 w 2339221"/>
              <a:gd name="connsiteY2" fmla="*/ 0 h 278036"/>
              <a:gd name="connsiteX0" fmla="*/ 682 w 2339233"/>
              <a:gd name="connsiteY0" fmla="*/ 278036 h 278036"/>
              <a:gd name="connsiteX1" fmla="*/ 0 w 2339233"/>
              <a:gd name="connsiteY1" fmla="*/ 114930 h 278036"/>
              <a:gd name="connsiteX2" fmla="*/ 2339221 w 2339233"/>
              <a:gd name="connsiteY2" fmla="*/ 0 h 278036"/>
              <a:gd name="connsiteX0" fmla="*/ 682 w 2339221"/>
              <a:gd name="connsiteY0" fmla="*/ 292660 h 292660"/>
              <a:gd name="connsiteX1" fmla="*/ 0 w 2339221"/>
              <a:gd name="connsiteY1" fmla="*/ 129554 h 292660"/>
              <a:gd name="connsiteX2" fmla="*/ 2339221 w 2339221"/>
              <a:gd name="connsiteY2" fmla="*/ 0 h 292660"/>
              <a:gd name="connsiteX0" fmla="*/ 682 w 2339221"/>
              <a:gd name="connsiteY0" fmla="*/ 292660 h 292660"/>
              <a:gd name="connsiteX1" fmla="*/ 0 w 2339221"/>
              <a:gd name="connsiteY1" fmla="*/ 129554 h 292660"/>
              <a:gd name="connsiteX2" fmla="*/ 2339221 w 2339221"/>
              <a:gd name="connsiteY2" fmla="*/ 0 h 292660"/>
              <a:gd name="connsiteX0" fmla="*/ 347265 w 2685804"/>
              <a:gd name="connsiteY0" fmla="*/ 292660 h 292660"/>
              <a:gd name="connsiteX1" fmla="*/ 346583 w 2685804"/>
              <a:gd name="connsiteY1" fmla="*/ 129554 h 292660"/>
              <a:gd name="connsiteX2" fmla="*/ 2685804 w 2685804"/>
              <a:gd name="connsiteY2" fmla="*/ 0 h 292660"/>
              <a:gd name="connsiteX0" fmla="*/ 40418 w 2378957"/>
              <a:gd name="connsiteY0" fmla="*/ 292660 h 292660"/>
              <a:gd name="connsiteX1" fmla="*/ 564762 w 2378957"/>
              <a:gd name="connsiteY1" fmla="*/ 173426 h 292660"/>
              <a:gd name="connsiteX2" fmla="*/ 2378957 w 2378957"/>
              <a:gd name="connsiteY2" fmla="*/ 0 h 292660"/>
              <a:gd name="connsiteX0" fmla="*/ 2 w 2338541"/>
              <a:gd name="connsiteY0" fmla="*/ 292660 h 292660"/>
              <a:gd name="connsiteX1" fmla="*/ 524346 w 2338541"/>
              <a:gd name="connsiteY1" fmla="*/ 173426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3 w 2338542"/>
              <a:gd name="connsiteY0" fmla="*/ 292660 h 292660"/>
              <a:gd name="connsiteX1" fmla="*/ 513522 w 2338542"/>
              <a:gd name="connsiteY1" fmla="*/ 144178 h 292660"/>
              <a:gd name="connsiteX2" fmla="*/ 2338542 w 2338542"/>
              <a:gd name="connsiteY2" fmla="*/ 0 h 292660"/>
              <a:gd name="connsiteX0" fmla="*/ 2407 w 2340946"/>
              <a:gd name="connsiteY0" fmla="*/ 292660 h 292660"/>
              <a:gd name="connsiteX1" fmla="*/ 283183 w 2340946"/>
              <a:gd name="connsiteY1" fmla="*/ 149053 h 292660"/>
              <a:gd name="connsiteX2" fmla="*/ 2340946 w 2340946"/>
              <a:gd name="connsiteY2"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459 w 2338998"/>
              <a:gd name="connsiteY0" fmla="*/ 292660 h 292660"/>
              <a:gd name="connsiteX1" fmla="*/ 281235 w 2338998"/>
              <a:gd name="connsiteY1" fmla="*/ 149053 h 292660"/>
              <a:gd name="connsiteX2" fmla="*/ 1792695 w 2338998"/>
              <a:gd name="connsiteY2" fmla="*/ 162771 h 292660"/>
              <a:gd name="connsiteX3" fmla="*/ 2106627 w 2338998"/>
              <a:gd name="connsiteY3" fmla="*/ 123773 h 292660"/>
              <a:gd name="connsiteX4" fmla="*/ 2338998 w 2338998"/>
              <a:gd name="connsiteY4"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5234 w 2343773"/>
              <a:gd name="connsiteY0" fmla="*/ 292660 h 292660"/>
              <a:gd name="connsiteX1" fmla="*/ 286010 w 2343773"/>
              <a:gd name="connsiteY1" fmla="*/ 149053 h 292660"/>
              <a:gd name="connsiteX2" fmla="*/ 2078926 w 2343773"/>
              <a:gd name="connsiteY2" fmla="*/ 143272 h 292660"/>
              <a:gd name="connsiteX3" fmla="*/ 2343773 w 2343773"/>
              <a:gd name="connsiteY3" fmla="*/ 0 h 292660"/>
              <a:gd name="connsiteX0" fmla="*/ 5234 w 2365424"/>
              <a:gd name="connsiteY0" fmla="*/ 287785 h 287785"/>
              <a:gd name="connsiteX1" fmla="*/ 286010 w 2365424"/>
              <a:gd name="connsiteY1" fmla="*/ 144178 h 287785"/>
              <a:gd name="connsiteX2" fmla="*/ 2078926 w 2365424"/>
              <a:gd name="connsiteY2" fmla="*/ 138397 h 287785"/>
              <a:gd name="connsiteX3" fmla="*/ 2365424 w 2365424"/>
              <a:gd name="connsiteY3" fmla="*/ 0 h 287785"/>
              <a:gd name="connsiteX0" fmla="*/ 5234 w 2367518"/>
              <a:gd name="connsiteY0" fmla="*/ 287785 h 287785"/>
              <a:gd name="connsiteX1" fmla="*/ 286010 w 2367518"/>
              <a:gd name="connsiteY1" fmla="*/ 144178 h 287785"/>
              <a:gd name="connsiteX2" fmla="*/ 2078926 w 2367518"/>
              <a:gd name="connsiteY2" fmla="*/ 138397 h 287785"/>
              <a:gd name="connsiteX3" fmla="*/ 2365424 w 2367518"/>
              <a:gd name="connsiteY3" fmla="*/ 0 h 287785"/>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54251"/>
              <a:gd name="connsiteY0" fmla="*/ 312159 h 312159"/>
              <a:gd name="connsiteX1" fmla="*/ 286010 w 2354251"/>
              <a:gd name="connsiteY1" fmla="*/ 168552 h 312159"/>
              <a:gd name="connsiteX2" fmla="*/ 2078926 w 2354251"/>
              <a:gd name="connsiteY2" fmla="*/ 162771 h 312159"/>
              <a:gd name="connsiteX3" fmla="*/ 2343774 w 2354251"/>
              <a:gd name="connsiteY3" fmla="*/ 0 h 312159"/>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44660"/>
              <a:gd name="connsiteY0" fmla="*/ 312159 h 312159"/>
              <a:gd name="connsiteX1" fmla="*/ 286010 w 2344660"/>
              <a:gd name="connsiteY1" fmla="*/ 168552 h 312159"/>
              <a:gd name="connsiteX2" fmla="*/ 2078926 w 2344660"/>
              <a:gd name="connsiteY2" fmla="*/ 162771 h 312159"/>
              <a:gd name="connsiteX3" fmla="*/ 2343774 w 2344660"/>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943 w 2343483"/>
              <a:gd name="connsiteY0" fmla="*/ 312159 h 312159"/>
              <a:gd name="connsiteX1" fmla="*/ 285719 w 2343483"/>
              <a:gd name="connsiteY1" fmla="*/ 168552 h 312159"/>
              <a:gd name="connsiteX2" fmla="*/ 2067809 w 2343483"/>
              <a:gd name="connsiteY2" fmla="*/ 162772 h 312159"/>
              <a:gd name="connsiteX3" fmla="*/ 2343483 w 2343483"/>
              <a:gd name="connsiteY3" fmla="*/ 0 h 312159"/>
              <a:gd name="connsiteX0" fmla="*/ 4943 w 2359721"/>
              <a:gd name="connsiteY0" fmla="*/ 307284 h 307284"/>
              <a:gd name="connsiteX1" fmla="*/ 285719 w 2359721"/>
              <a:gd name="connsiteY1" fmla="*/ 163677 h 307284"/>
              <a:gd name="connsiteX2" fmla="*/ 2067809 w 2359721"/>
              <a:gd name="connsiteY2" fmla="*/ 157897 h 307284"/>
              <a:gd name="connsiteX3" fmla="*/ 2359721 w 2359721"/>
              <a:gd name="connsiteY3" fmla="*/ 0 h 307284"/>
              <a:gd name="connsiteX0" fmla="*/ 4943 w 2363146"/>
              <a:gd name="connsiteY0" fmla="*/ 307284 h 307284"/>
              <a:gd name="connsiteX1" fmla="*/ 285719 w 2363146"/>
              <a:gd name="connsiteY1" fmla="*/ 163677 h 307284"/>
              <a:gd name="connsiteX2" fmla="*/ 2067809 w 2363146"/>
              <a:gd name="connsiteY2" fmla="*/ 157897 h 307284"/>
              <a:gd name="connsiteX3" fmla="*/ 2359721 w 2363146"/>
              <a:gd name="connsiteY3" fmla="*/ 0 h 307284"/>
              <a:gd name="connsiteX0" fmla="*/ 4943 w 2340375"/>
              <a:gd name="connsiteY0" fmla="*/ 307284 h 307284"/>
              <a:gd name="connsiteX1" fmla="*/ 285719 w 2340375"/>
              <a:gd name="connsiteY1" fmla="*/ 163677 h 307284"/>
              <a:gd name="connsiteX2" fmla="*/ 2067809 w 2340375"/>
              <a:gd name="connsiteY2" fmla="*/ 157897 h 307284"/>
              <a:gd name="connsiteX3" fmla="*/ 2332659 w 2340375"/>
              <a:gd name="connsiteY3" fmla="*/ 0 h 307284"/>
              <a:gd name="connsiteX0" fmla="*/ 4943 w 2342772"/>
              <a:gd name="connsiteY0" fmla="*/ 307284 h 307284"/>
              <a:gd name="connsiteX1" fmla="*/ 285719 w 2342772"/>
              <a:gd name="connsiteY1" fmla="*/ 163677 h 307284"/>
              <a:gd name="connsiteX2" fmla="*/ 2067809 w 2342772"/>
              <a:gd name="connsiteY2" fmla="*/ 157897 h 307284"/>
              <a:gd name="connsiteX3" fmla="*/ 2332659 w 2342772"/>
              <a:gd name="connsiteY3" fmla="*/ 0 h 307284"/>
              <a:gd name="connsiteX0" fmla="*/ 4943 w 2333078"/>
              <a:gd name="connsiteY0" fmla="*/ 307284 h 307284"/>
              <a:gd name="connsiteX1" fmla="*/ 285719 w 2333078"/>
              <a:gd name="connsiteY1" fmla="*/ 163677 h 307284"/>
              <a:gd name="connsiteX2" fmla="*/ 2067809 w 2333078"/>
              <a:gd name="connsiteY2" fmla="*/ 157897 h 307284"/>
              <a:gd name="connsiteX3" fmla="*/ 2332659 w 2333078"/>
              <a:gd name="connsiteY3" fmla="*/ 0 h 307284"/>
              <a:gd name="connsiteX0" fmla="*/ 7284 w 2335419"/>
              <a:gd name="connsiteY0" fmla="*/ 307284 h 307284"/>
              <a:gd name="connsiteX1" fmla="*/ 288060 w 2335419"/>
              <a:gd name="connsiteY1" fmla="*/ 163677 h 307284"/>
              <a:gd name="connsiteX2" fmla="*/ 2070150 w 2335419"/>
              <a:gd name="connsiteY2" fmla="*/ 157897 h 307284"/>
              <a:gd name="connsiteX3" fmla="*/ 2335000 w 2335419"/>
              <a:gd name="connsiteY3" fmla="*/ 0 h 307284"/>
              <a:gd name="connsiteX0" fmla="*/ 4944 w 2333079"/>
              <a:gd name="connsiteY0" fmla="*/ 307284 h 307284"/>
              <a:gd name="connsiteX1" fmla="*/ 285720 w 2333079"/>
              <a:gd name="connsiteY1" fmla="*/ 163677 h 307284"/>
              <a:gd name="connsiteX2" fmla="*/ 2067810 w 2333079"/>
              <a:gd name="connsiteY2" fmla="*/ 157897 h 307284"/>
              <a:gd name="connsiteX3" fmla="*/ 2332660 w 2333079"/>
              <a:gd name="connsiteY3" fmla="*/ 0 h 307284"/>
              <a:gd name="connsiteX0" fmla="*/ 4 w 2328139"/>
              <a:gd name="connsiteY0" fmla="*/ 307284 h 307284"/>
              <a:gd name="connsiteX1" fmla="*/ 280780 w 2328139"/>
              <a:gd name="connsiteY1" fmla="*/ 163677 h 307284"/>
              <a:gd name="connsiteX2" fmla="*/ 2062870 w 2328139"/>
              <a:gd name="connsiteY2" fmla="*/ 157897 h 307284"/>
              <a:gd name="connsiteX3" fmla="*/ 2327720 w 2328139"/>
              <a:gd name="connsiteY3" fmla="*/ 0 h 307284"/>
              <a:gd name="connsiteX0" fmla="*/ 4 w 2332808"/>
              <a:gd name="connsiteY0" fmla="*/ 266383 h 266383"/>
              <a:gd name="connsiteX1" fmla="*/ 280780 w 2332808"/>
              <a:gd name="connsiteY1" fmla="*/ 122776 h 266383"/>
              <a:gd name="connsiteX2" fmla="*/ 2062870 w 2332808"/>
              <a:gd name="connsiteY2" fmla="*/ 116996 h 266383"/>
              <a:gd name="connsiteX3" fmla="*/ 2332415 w 2332808"/>
              <a:gd name="connsiteY3" fmla="*/ 0 h 266383"/>
              <a:gd name="connsiteX0" fmla="*/ 4 w 2332809"/>
              <a:gd name="connsiteY0" fmla="*/ 266383 h 266383"/>
              <a:gd name="connsiteX1" fmla="*/ 280780 w 2332809"/>
              <a:gd name="connsiteY1" fmla="*/ 122776 h 266383"/>
              <a:gd name="connsiteX2" fmla="*/ 2062870 w 2332809"/>
              <a:gd name="connsiteY2" fmla="*/ 116996 h 266383"/>
              <a:gd name="connsiteX3" fmla="*/ 2332415 w 2332809"/>
              <a:gd name="connsiteY3" fmla="*/ 0 h 266383"/>
              <a:gd name="connsiteX0" fmla="*/ 4 w 2332810"/>
              <a:gd name="connsiteY0" fmla="*/ 266383 h 266383"/>
              <a:gd name="connsiteX1" fmla="*/ 280780 w 2332810"/>
              <a:gd name="connsiteY1" fmla="*/ 122776 h 266383"/>
              <a:gd name="connsiteX2" fmla="*/ 2062870 w 2332810"/>
              <a:gd name="connsiteY2" fmla="*/ 116996 h 266383"/>
              <a:gd name="connsiteX3" fmla="*/ 2332415 w 2332810"/>
              <a:gd name="connsiteY3" fmla="*/ 0 h 266383"/>
            </a:gdLst>
            <a:ahLst/>
            <a:cxnLst>
              <a:cxn ang="0">
                <a:pos x="connsiteX0" y="connsiteY0"/>
              </a:cxn>
              <a:cxn ang="0">
                <a:pos x="connsiteX1" y="connsiteY1"/>
              </a:cxn>
              <a:cxn ang="0">
                <a:pos x="connsiteX2" y="connsiteY2"/>
              </a:cxn>
              <a:cxn ang="0">
                <a:pos x="connsiteX3" y="connsiteY3"/>
              </a:cxn>
            </a:cxnLst>
            <a:rect l="l" t="t" r="r" b="b"/>
            <a:pathLst>
              <a:path w="2332810" h="266383">
                <a:moveTo>
                  <a:pt x="4" y="266383"/>
                </a:moveTo>
                <a:cubicBezTo>
                  <a:pt x="-937" y="138644"/>
                  <a:pt x="175124" y="128175"/>
                  <a:pt x="280780" y="122776"/>
                </a:cubicBezTo>
                <a:cubicBezTo>
                  <a:pt x="386436" y="117377"/>
                  <a:pt x="1857028" y="115027"/>
                  <a:pt x="2062870" y="116996"/>
                </a:cubicBezTo>
                <a:cubicBezTo>
                  <a:pt x="2268712" y="118965"/>
                  <a:pt x="2338796" y="54101"/>
                  <a:pt x="2332415" y="0"/>
                </a:cubicBezTo>
              </a:path>
            </a:pathLst>
          </a:custGeom>
          <a:noFill/>
          <a:ln w="25400">
            <a:solidFill>
              <a:srgbClr val="FFB900"/>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Arrow41_51">
            <a:extLst>
              <a:ext uri="{FF2B5EF4-FFF2-40B4-BE49-F238E27FC236}">
                <a16:creationId xmlns:a16="http://schemas.microsoft.com/office/drawing/2014/main" id="{C2605707-8636-44DC-AB0A-377A132C89CB}"/>
              </a:ext>
              <a:ext uri="{147F2762-F138-4A5C-976F-8EAC2B608ADB}">
                <a16:predDERef xmlns:a16="http://schemas.microsoft.com/office/drawing/2014/main" pred="{F2C72FE6-FD68-4475-B96B-61391B07F8B9}"/>
              </a:ext>
              <a:ext uri="{C183D7F6-B498-43B3-948B-1728B52AA6E4}">
                <adec:decorative xmlns:adec="http://schemas.microsoft.com/office/drawing/2017/decorative" val="1"/>
              </a:ext>
            </a:extLst>
          </xdr:cNvPr>
          <xdr:cNvSpPr/>
        </xdr:nvSpPr>
        <xdr:spPr>
          <a:xfrm rot="5400000">
            <a:off x="7702162" y="4821240"/>
            <a:ext cx="397514" cy="603883"/>
          </a:xfrm>
          <a:custGeom>
            <a:avLst/>
            <a:gdLst>
              <a:gd name="connsiteX0" fmla="*/ 0 w 157370"/>
              <a:gd name="connsiteY0" fmla="*/ 463826 h 463826"/>
              <a:gd name="connsiteX1" fmla="*/ 49696 w 157370"/>
              <a:gd name="connsiteY1" fmla="*/ 190500 h 463826"/>
              <a:gd name="connsiteX2" fmla="*/ 157370 w 157370"/>
              <a:gd name="connsiteY2" fmla="*/ 0 h 463826"/>
              <a:gd name="connsiteX0" fmla="*/ 0 w 157370"/>
              <a:gd name="connsiteY0" fmla="*/ 463826 h 463826"/>
              <a:gd name="connsiteX1" fmla="*/ 157370 w 157370"/>
              <a:gd name="connsiteY1" fmla="*/ 0 h 463826"/>
              <a:gd name="connsiteX0" fmla="*/ 1873 w 159243"/>
              <a:gd name="connsiteY0" fmla="*/ 513999 h 513999"/>
              <a:gd name="connsiteX1" fmla="*/ 8297 w 159243"/>
              <a:gd name="connsiteY1" fmla="*/ 0 h 513999"/>
              <a:gd name="connsiteX2" fmla="*/ 159243 w 159243"/>
              <a:gd name="connsiteY2" fmla="*/ 50173 h 513999"/>
              <a:gd name="connsiteX0" fmla="*/ 0 w 157370"/>
              <a:gd name="connsiteY0" fmla="*/ 513999 h 513999"/>
              <a:gd name="connsiteX1" fmla="*/ 6424 w 157370"/>
              <a:gd name="connsiteY1" fmla="*/ 0 h 513999"/>
              <a:gd name="connsiteX2" fmla="*/ 157370 w 157370"/>
              <a:gd name="connsiteY2" fmla="*/ 50173 h 513999"/>
              <a:gd name="connsiteX0" fmla="*/ 0 w 157370"/>
              <a:gd name="connsiteY0" fmla="*/ 463826 h 463826"/>
              <a:gd name="connsiteX1" fmla="*/ 1109 w 157370"/>
              <a:gd name="connsiteY1" fmla="*/ 16726 h 463826"/>
              <a:gd name="connsiteX2" fmla="*/ 157370 w 157370"/>
              <a:gd name="connsiteY2" fmla="*/ 0 h 463826"/>
              <a:gd name="connsiteX0" fmla="*/ 0 w 157370"/>
              <a:gd name="connsiteY0" fmla="*/ 463826 h 463826"/>
              <a:gd name="connsiteX1" fmla="*/ 1109 w 157370"/>
              <a:gd name="connsiteY1" fmla="*/ 16726 h 463826"/>
              <a:gd name="connsiteX2" fmla="*/ 157370 w 157370"/>
              <a:gd name="connsiteY2" fmla="*/ 0 h 463826"/>
              <a:gd name="connsiteX0" fmla="*/ 0 w 157370"/>
              <a:gd name="connsiteY0" fmla="*/ 472187 h 472187"/>
              <a:gd name="connsiteX1" fmla="*/ 3235 w 157370"/>
              <a:gd name="connsiteY1" fmla="*/ 0 h 472187"/>
              <a:gd name="connsiteX2" fmla="*/ 157370 w 157370"/>
              <a:gd name="connsiteY2" fmla="*/ 8361 h 472187"/>
              <a:gd name="connsiteX0" fmla="*/ 0 w 157370"/>
              <a:gd name="connsiteY0" fmla="*/ 472187 h 472187"/>
              <a:gd name="connsiteX1" fmla="*/ 1109 w 157370"/>
              <a:gd name="connsiteY1" fmla="*/ 0 h 472187"/>
              <a:gd name="connsiteX2" fmla="*/ 157370 w 157370"/>
              <a:gd name="connsiteY2" fmla="*/ 8361 h 472187"/>
              <a:gd name="connsiteX0" fmla="*/ 2113 w 159483"/>
              <a:gd name="connsiteY0" fmla="*/ 463826 h 463826"/>
              <a:gd name="connsiteX1" fmla="*/ 33 w 159483"/>
              <a:gd name="connsiteY1" fmla="*/ 25088 h 463826"/>
              <a:gd name="connsiteX2" fmla="*/ 159483 w 159483"/>
              <a:gd name="connsiteY2" fmla="*/ 0 h 463826"/>
              <a:gd name="connsiteX0" fmla="*/ 0 w 157370"/>
              <a:gd name="connsiteY0" fmla="*/ 463826 h 463826"/>
              <a:gd name="connsiteX1" fmla="*/ 1109 w 157370"/>
              <a:gd name="connsiteY1" fmla="*/ 8363 h 463826"/>
              <a:gd name="connsiteX2" fmla="*/ 157370 w 157370"/>
              <a:gd name="connsiteY2" fmla="*/ 0 h 463826"/>
              <a:gd name="connsiteX0" fmla="*/ 22248 w 179618"/>
              <a:gd name="connsiteY0" fmla="*/ 463826 h 463826"/>
              <a:gd name="connsiteX1" fmla="*/ 23357 w 179618"/>
              <a:gd name="connsiteY1" fmla="*/ 8363 h 463826"/>
              <a:gd name="connsiteX2" fmla="*/ 179618 w 179618"/>
              <a:gd name="connsiteY2" fmla="*/ 0 h 463826"/>
              <a:gd name="connsiteX0" fmla="*/ 5246 w 162616"/>
              <a:gd name="connsiteY0" fmla="*/ 517760 h 517760"/>
              <a:gd name="connsiteX1" fmla="*/ 6355 w 162616"/>
              <a:gd name="connsiteY1" fmla="*/ 62297 h 517760"/>
              <a:gd name="connsiteX2" fmla="*/ 162616 w 162616"/>
              <a:gd name="connsiteY2" fmla="*/ 53934 h 517760"/>
              <a:gd name="connsiteX0" fmla="*/ 0 w 157370"/>
              <a:gd name="connsiteY0" fmla="*/ 469580 h 469580"/>
              <a:gd name="connsiteX1" fmla="*/ 14928 w 157370"/>
              <a:gd name="connsiteY1" fmla="*/ 97743 h 469580"/>
              <a:gd name="connsiteX2" fmla="*/ 157370 w 157370"/>
              <a:gd name="connsiteY2" fmla="*/ 5754 h 469580"/>
              <a:gd name="connsiteX0" fmla="*/ 0 w 157370"/>
              <a:gd name="connsiteY0" fmla="*/ 463826 h 463826"/>
              <a:gd name="connsiteX1" fmla="*/ 157370 w 157370"/>
              <a:gd name="connsiteY1" fmla="*/ 0 h 463826"/>
              <a:gd name="connsiteX0" fmla="*/ 21 w 157391"/>
              <a:gd name="connsiteY0" fmla="*/ 463826 h 463826"/>
              <a:gd name="connsiteX1" fmla="*/ 157391 w 157391"/>
              <a:gd name="connsiteY1" fmla="*/ 0 h 463826"/>
              <a:gd name="connsiteX0" fmla="*/ 39 w 157409"/>
              <a:gd name="connsiteY0" fmla="*/ 480432 h 480432"/>
              <a:gd name="connsiteX1" fmla="*/ 157409 w 157409"/>
              <a:gd name="connsiteY1" fmla="*/ 16606 h 480432"/>
              <a:gd name="connsiteX0" fmla="*/ 0 w 157370"/>
              <a:gd name="connsiteY0" fmla="*/ 463826 h 463826"/>
              <a:gd name="connsiteX1" fmla="*/ 157370 w 157370"/>
              <a:gd name="connsiteY1" fmla="*/ 0 h 463826"/>
              <a:gd name="connsiteX0" fmla="*/ 0 w 157370"/>
              <a:gd name="connsiteY0" fmla="*/ 534551 h 534551"/>
              <a:gd name="connsiteX1" fmla="*/ 157370 w 157370"/>
              <a:gd name="connsiteY1" fmla="*/ 0 h 534551"/>
              <a:gd name="connsiteX0" fmla="*/ 0 w 157384"/>
              <a:gd name="connsiteY0" fmla="*/ 534551 h 534551"/>
              <a:gd name="connsiteX1" fmla="*/ 157370 w 157384"/>
              <a:gd name="connsiteY1" fmla="*/ 0 h 534551"/>
              <a:gd name="connsiteX0" fmla="*/ 0 w 157384"/>
              <a:gd name="connsiteY0" fmla="*/ 587595 h 587595"/>
              <a:gd name="connsiteX1" fmla="*/ 157370 w 157384"/>
              <a:gd name="connsiteY1" fmla="*/ 0 h 587595"/>
              <a:gd name="connsiteX0" fmla="*/ 0 w 157385"/>
              <a:gd name="connsiteY0" fmla="*/ 587595 h 587595"/>
              <a:gd name="connsiteX1" fmla="*/ 91416 w 157385"/>
              <a:gd name="connsiteY1" fmla="*/ 196485 h 587595"/>
              <a:gd name="connsiteX2" fmla="*/ 157370 w 157385"/>
              <a:gd name="connsiteY2" fmla="*/ 0 h 587595"/>
              <a:gd name="connsiteX0" fmla="*/ 0 w 157385"/>
              <a:gd name="connsiteY0" fmla="*/ 587595 h 587595"/>
              <a:gd name="connsiteX1" fmla="*/ 91416 w 157385"/>
              <a:gd name="connsiteY1" fmla="*/ 196485 h 587595"/>
              <a:gd name="connsiteX2" fmla="*/ 157370 w 157385"/>
              <a:gd name="connsiteY2" fmla="*/ 0 h 587595"/>
              <a:gd name="connsiteX0" fmla="*/ 0 w 157708"/>
              <a:gd name="connsiteY0" fmla="*/ 587595 h 587595"/>
              <a:gd name="connsiteX1" fmla="*/ 91416 w 157708"/>
              <a:gd name="connsiteY1" fmla="*/ 196485 h 587595"/>
              <a:gd name="connsiteX2" fmla="*/ 157370 w 157708"/>
              <a:gd name="connsiteY2" fmla="*/ 0 h 587595"/>
              <a:gd name="connsiteX0" fmla="*/ 0 w 157449"/>
              <a:gd name="connsiteY0" fmla="*/ 587595 h 587595"/>
              <a:gd name="connsiteX1" fmla="*/ 66786 w 157449"/>
              <a:gd name="connsiteY1" fmla="*/ 189709 h 587595"/>
              <a:gd name="connsiteX2" fmla="*/ 157370 w 157449"/>
              <a:gd name="connsiteY2" fmla="*/ 0 h 587595"/>
              <a:gd name="connsiteX0" fmla="*/ 68 w 157517"/>
              <a:gd name="connsiteY0" fmla="*/ 587595 h 587595"/>
              <a:gd name="connsiteX1" fmla="*/ 66854 w 157517"/>
              <a:gd name="connsiteY1" fmla="*/ 189709 h 587595"/>
              <a:gd name="connsiteX2" fmla="*/ 157438 w 157517"/>
              <a:gd name="connsiteY2" fmla="*/ 0 h 587595"/>
              <a:gd name="connsiteX0" fmla="*/ 68 w 157482"/>
              <a:gd name="connsiteY0" fmla="*/ 587595 h 587595"/>
              <a:gd name="connsiteX1" fmla="*/ 66854 w 157482"/>
              <a:gd name="connsiteY1" fmla="*/ 189709 h 587595"/>
              <a:gd name="connsiteX2" fmla="*/ 157438 w 157482"/>
              <a:gd name="connsiteY2" fmla="*/ 0 h 587595"/>
              <a:gd name="connsiteX0" fmla="*/ 68 w 157596"/>
              <a:gd name="connsiteY0" fmla="*/ 587595 h 587595"/>
              <a:gd name="connsiteX1" fmla="*/ 66854 w 157596"/>
              <a:gd name="connsiteY1" fmla="*/ 189709 h 587595"/>
              <a:gd name="connsiteX2" fmla="*/ 157438 w 157596"/>
              <a:gd name="connsiteY2" fmla="*/ 0 h 587595"/>
              <a:gd name="connsiteX0" fmla="*/ 68 w 157438"/>
              <a:gd name="connsiteY0" fmla="*/ 587595 h 587595"/>
              <a:gd name="connsiteX1" fmla="*/ 66854 w 157438"/>
              <a:gd name="connsiteY1" fmla="*/ 189709 h 587595"/>
              <a:gd name="connsiteX2" fmla="*/ 157438 w 157438"/>
              <a:gd name="connsiteY2" fmla="*/ 0 h 587595"/>
              <a:gd name="connsiteX0" fmla="*/ 68 w 157438"/>
              <a:gd name="connsiteY0" fmla="*/ 516455 h 516455"/>
              <a:gd name="connsiteX1" fmla="*/ 66854 w 157438"/>
              <a:gd name="connsiteY1" fmla="*/ 118569 h 516455"/>
              <a:gd name="connsiteX2" fmla="*/ 157438 w 157438"/>
              <a:gd name="connsiteY2" fmla="*/ 0 h 516455"/>
              <a:gd name="connsiteX0" fmla="*/ 68 w 157510"/>
              <a:gd name="connsiteY0" fmla="*/ 516455 h 516455"/>
              <a:gd name="connsiteX1" fmla="*/ 66854 w 157510"/>
              <a:gd name="connsiteY1" fmla="*/ 118569 h 516455"/>
              <a:gd name="connsiteX2" fmla="*/ 157438 w 157510"/>
              <a:gd name="connsiteY2" fmla="*/ 0 h 516455"/>
            </a:gdLst>
            <a:ahLst/>
            <a:cxnLst>
              <a:cxn ang="0">
                <a:pos x="connsiteX0" y="connsiteY0"/>
              </a:cxn>
              <a:cxn ang="0">
                <a:pos x="connsiteX1" y="connsiteY1"/>
              </a:cxn>
              <a:cxn ang="0">
                <a:pos x="connsiteX2" y="connsiteY2"/>
              </a:cxn>
            </a:cxnLst>
            <a:rect l="l" t="t" r="r" b="b"/>
            <a:pathLst>
              <a:path w="157510" h="516455">
                <a:moveTo>
                  <a:pt x="68" y="516455"/>
                </a:moveTo>
                <a:cubicBezTo>
                  <a:pt x="-569" y="327056"/>
                  <a:pt x="1911" y="128915"/>
                  <a:pt x="66854" y="118569"/>
                </a:cubicBezTo>
                <a:cubicBezTo>
                  <a:pt x="108824" y="116101"/>
                  <a:pt x="159695" y="86691"/>
                  <a:pt x="157438" y="0"/>
                </a:cubicBezTo>
              </a:path>
            </a:pathLst>
          </a:custGeom>
          <a:noFill/>
          <a:ln w="25400">
            <a:solidFill>
              <a:srgbClr val="0078D4"/>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Arrow33_53">
            <a:extLst>
              <a:ext uri="{FF2B5EF4-FFF2-40B4-BE49-F238E27FC236}">
                <a16:creationId xmlns:a16="http://schemas.microsoft.com/office/drawing/2014/main" id="{EBD08DC1-8631-4BC9-BE0D-D54A903FDFAE}"/>
              </a:ext>
              <a:ext uri="{147F2762-F138-4A5C-976F-8EAC2B608ADB}">
                <a16:predDERef xmlns:a16="http://schemas.microsoft.com/office/drawing/2014/main" pred="{B2EDBF14-6AC8-4D56-A112-55B2DB696CA8}"/>
              </a:ext>
              <a:ext uri="{C183D7F6-B498-43B3-948B-1728B52AA6E4}">
                <adec:decorative xmlns:adec="http://schemas.microsoft.com/office/drawing/2017/decorative" val="1"/>
              </a:ext>
            </a:extLst>
          </xdr:cNvPr>
          <xdr:cNvSpPr/>
        </xdr:nvSpPr>
        <xdr:spPr>
          <a:xfrm rot="5400000">
            <a:off x="6994957" y="6532359"/>
            <a:ext cx="10167" cy="2693344"/>
          </a:xfrm>
          <a:custGeom>
            <a:avLst/>
            <a:gdLst>
              <a:gd name="connsiteX0" fmla="*/ 0 w 521804"/>
              <a:gd name="connsiteY0" fmla="*/ 447260 h 447260"/>
              <a:gd name="connsiteX1" fmla="*/ 438978 w 521804"/>
              <a:gd name="connsiteY1" fmla="*/ 231913 h 447260"/>
              <a:gd name="connsiteX2" fmla="*/ 521804 w 521804"/>
              <a:gd name="connsiteY2" fmla="*/ 0 h 447260"/>
              <a:gd name="connsiteX0" fmla="*/ 0 w 521804"/>
              <a:gd name="connsiteY0" fmla="*/ 447260 h 447260"/>
              <a:gd name="connsiteX1" fmla="*/ 521804 w 521804"/>
              <a:gd name="connsiteY1" fmla="*/ 0 h 447260"/>
              <a:gd name="connsiteX0" fmla="*/ 0 w 395538"/>
              <a:gd name="connsiteY0" fmla="*/ 469646 h 469646"/>
              <a:gd name="connsiteX1" fmla="*/ 395538 w 395538"/>
              <a:gd name="connsiteY1" fmla="*/ 0 h 469646"/>
              <a:gd name="connsiteX0" fmla="*/ 0 w 534866"/>
              <a:gd name="connsiteY0" fmla="*/ 460692 h 460692"/>
              <a:gd name="connsiteX1" fmla="*/ 534866 w 534866"/>
              <a:gd name="connsiteY1" fmla="*/ 0 h 460692"/>
              <a:gd name="connsiteX0" fmla="*/ 0 w 513095"/>
              <a:gd name="connsiteY0" fmla="*/ 451738 h 451738"/>
              <a:gd name="connsiteX1" fmla="*/ 513095 w 513095"/>
              <a:gd name="connsiteY1" fmla="*/ 0 h 451738"/>
              <a:gd name="connsiteX0" fmla="*/ 0 w 452139"/>
              <a:gd name="connsiteY0" fmla="*/ 451738 h 451738"/>
              <a:gd name="connsiteX1" fmla="*/ 452139 w 452139"/>
              <a:gd name="connsiteY1" fmla="*/ 0 h 451738"/>
              <a:gd name="connsiteX0" fmla="*/ 0 w 1604"/>
              <a:gd name="connsiteY0" fmla="*/ 462753 h 462753"/>
              <a:gd name="connsiteX1" fmla="*/ 1604 w 1604"/>
              <a:gd name="connsiteY1" fmla="*/ 0 h 462753"/>
              <a:gd name="connsiteX0" fmla="*/ 101799 w 101874"/>
              <a:gd name="connsiteY0" fmla="*/ 39065 h 39065"/>
              <a:gd name="connsiteX1" fmla="*/ 75 w 101874"/>
              <a:gd name="connsiteY1" fmla="*/ 0 h 39065"/>
            </a:gdLst>
            <a:ahLst/>
            <a:cxnLst>
              <a:cxn ang="0">
                <a:pos x="connsiteX0" y="connsiteY0"/>
              </a:cxn>
              <a:cxn ang="0">
                <a:pos x="connsiteX1" y="connsiteY1"/>
              </a:cxn>
            </a:cxnLst>
            <a:rect l="l" t="t" r="r" b="b"/>
            <a:pathLst>
              <a:path w="101874" h="39065">
                <a:moveTo>
                  <a:pt x="101799" y="39065"/>
                </a:moveTo>
                <a:cubicBezTo>
                  <a:pt x="105134" y="35732"/>
                  <a:pt x="-3260" y="3333"/>
                  <a:pt x="75" y="0"/>
                </a:cubicBezTo>
              </a:path>
            </a:pathLst>
          </a:custGeom>
          <a:noFill/>
          <a:ln w="25400">
            <a:solidFill>
              <a:schemeClr val="accent3">
                <a:lumMod val="75000"/>
              </a:schemeClr>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Arrow33_52">
            <a:extLst>
              <a:ext uri="{FF2B5EF4-FFF2-40B4-BE49-F238E27FC236}">
                <a16:creationId xmlns:a16="http://schemas.microsoft.com/office/drawing/2014/main" id="{428024FA-A2D2-42C7-B8CC-B0E8FBEF6D49}"/>
              </a:ext>
              <a:ext uri="{147F2762-F138-4A5C-976F-8EAC2B608ADB}">
                <a16:predDERef xmlns:a16="http://schemas.microsoft.com/office/drawing/2014/main" pred="{C1B3B139-D79F-4704-BC99-D1EC91380FCF}"/>
              </a:ext>
              <a:ext uri="{C183D7F6-B498-43B3-948B-1728B52AA6E4}">
                <adec:decorative xmlns:adec="http://schemas.microsoft.com/office/drawing/2017/decorative" val="1"/>
              </a:ext>
            </a:extLst>
          </xdr:cNvPr>
          <xdr:cNvSpPr/>
        </xdr:nvSpPr>
        <xdr:spPr>
          <a:xfrm rot="5400000" flipH="1">
            <a:off x="6738414" y="6600666"/>
            <a:ext cx="135548" cy="2301701"/>
          </a:xfrm>
          <a:custGeom>
            <a:avLst/>
            <a:gdLst>
              <a:gd name="connsiteX0" fmla="*/ 0 w 1424609"/>
              <a:gd name="connsiteY0" fmla="*/ 1789044 h 1789044"/>
              <a:gd name="connsiteX1" fmla="*/ 256761 w 1424609"/>
              <a:gd name="connsiteY1" fmla="*/ 1532283 h 1789044"/>
              <a:gd name="connsiteX2" fmla="*/ 314739 w 1424609"/>
              <a:gd name="connsiteY2" fmla="*/ 1076739 h 1789044"/>
              <a:gd name="connsiteX3" fmla="*/ 306457 w 1424609"/>
              <a:gd name="connsiteY3" fmla="*/ 654326 h 1789044"/>
              <a:gd name="connsiteX4" fmla="*/ 546652 w 1424609"/>
              <a:gd name="connsiteY4" fmla="*/ 405848 h 1789044"/>
              <a:gd name="connsiteX5" fmla="*/ 1424609 w 1424609"/>
              <a:gd name="connsiteY5" fmla="*/ 0 h 1789044"/>
              <a:gd name="connsiteX0" fmla="*/ 0 w 1424609"/>
              <a:gd name="connsiteY0" fmla="*/ 1789044 h 1789044"/>
              <a:gd name="connsiteX1" fmla="*/ 256761 w 1424609"/>
              <a:gd name="connsiteY1" fmla="*/ 1532283 h 1789044"/>
              <a:gd name="connsiteX2" fmla="*/ 314739 w 1424609"/>
              <a:gd name="connsiteY2" fmla="*/ 1076739 h 1789044"/>
              <a:gd name="connsiteX3" fmla="*/ 306457 w 1424609"/>
              <a:gd name="connsiteY3" fmla="*/ 471008 h 1789044"/>
              <a:gd name="connsiteX4" fmla="*/ 546652 w 1424609"/>
              <a:gd name="connsiteY4" fmla="*/ 405848 h 1789044"/>
              <a:gd name="connsiteX5" fmla="*/ 1424609 w 1424609"/>
              <a:gd name="connsiteY5" fmla="*/ 0 h 1789044"/>
              <a:gd name="connsiteX0" fmla="*/ 0 w 1424609"/>
              <a:gd name="connsiteY0" fmla="*/ 1789044 h 1789044"/>
              <a:gd name="connsiteX1" fmla="*/ 256761 w 1424609"/>
              <a:gd name="connsiteY1" fmla="*/ 1532283 h 1789044"/>
              <a:gd name="connsiteX2" fmla="*/ 314739 w 1424609"/>
              <a:gd name="connsiteY2" fmla="*/ 1076739 h 1789044"/>
              <a:gd name="connsiteX3" fmla="*/ 306457 w 1424609"/>
              <a:gd name="connsiteY3" fmla="*/ 471008 h 1789044"/>
              <a:gd name="connsiteX4" fmla="*/ 546652 w 1424609"/>
              <a:gd name="connsiteY4" fmla="*/ 344742 h 1789044"/>
              <a:gd name="connsiteX5" fmla="*/ 1424609 w 1424609"/>
              <a:gd name="connsiteY5" fmla="*/ 0 h 1789044"/>
              <a:gd name="connsiteX0" fmla="*/ 0 w 1424609"/>
              <a:gd name="connsiteY0" fmla="*/ 1789044 h 1789044"/>
              <a:gd name="connsiteX1" fmla="*/ 256761 w 1424609"/>
              <a:gd name="connsiteY1" fmla="*/ 1532283 h 1789044"/>
              <a:gd name="connsiteX2" fmla="*/ 314739 w 1424609"/>
              <a:gd name="connsiteY2" fmla="*/ 1076739 h 1789044"/>
              <a:gd name="connsiteX3" fmla="*/ 306457 w 1424609"/>
              <a:gd name="connsiteY3" fmla="*/ 471008 h 1789044"/>
              <a:gd name="connsiteX4" fmla="*/ 546652 w 1424609"/>
              <a:gd name="connsiteY4" fmla="*/ 344742 h 1789044"/>
              <a:gd name="connsiteX5" fmla="*/ 1424609 w 1424609"/>
              <a:gd name="connsiteY5" fmla="*/ 0 h 1789044"/>
              <a:gd name="connsiteX0" fmla="*/ 0 w 1424609"/>
              <a:gd name="connsiteY0" fmla="*/ 1789044 h 1789044"/>
              <a:gd name="connsiteX1" fmla="*/ 256761 w 1424609"/>
              <a:gd name="connsiteY1" fmla="*/ 1532283 h 1789044"/>
              <a:gd name="connsiteX2" fmla="*/ 314739 w 1424609"/>
              <a:gd name="connsiteY2" fmla="*/ 1076739 h 1789044"/>
              <a:gd name="connsiteX3" fmla="*/ 306457 w 1424609"/>
              <a:gd name="connsiteY3" fmla="*/ 471008 h 1789044"/>
              <a:gd name="connsiteX4" fmla="*/ 546652 w 1424609"/>
              <a:gd name="connsiteY4" fmla="*/ 344742 h 1789044"/>
              <a:gd name="connsiteX5" fmla="*/ 1424609 w 1424609"/>
              <a:gd name="connsiteY5" fmla="*/ 0 h 1789044"/>
              <a:gd name="connsiteX0" fmla="*/ 0 w 1424609"/>
              <a:gd name="connsiteY0" fmla="*/ 1789044 h 1789044"/>
              <a:gd name="connsiteX1" fmla="*/ 256761 w 1424609"/>
              <a:gd name="connsiteY1" fmla="*/ 1532283 h 1789044"/>
              <a:gd name="connsiteX2" fmla="*/ 314739 w 1424609"/>
              <a:gd name="connsiteY2" fmla="*/ 1076739 h 1789044"/>
              <a:gd name="connsiteX3" fmla="*/ 211239 w 1424609"/>
              <a:gd name="connsiteY3" fmla="*/ 382744 h 1789044"/>
              <a:gd name="connsiteX4" fmla="*/ 546652 w 1424609"/>
              <a:gd name="connsiteY4" fmla="*/ 344742 h 1789044"/>
              <a:gd name="connsiteX5" fmla="*/ 1424609 w 1424609"/>
              <a:gd name="connsiteY5" fmla="*/ 0 h 1789044"/>
              <a:gd name="connsiteX0" fmla="*/ 0 w 1424609"/>
              <a:gd name="connsiteY0" fmla="*/ 1789044 h 1789044"/>
              <a:gd name="connsiteX1" fmla="*/ 256761 w 1424609"/>
              <a:gd name="connsiteY1" fmla="*/ 1532283 h 1789044"/>
              <a:gd name="connsiteX2" fmla="*/ 219521 w 1424609"/>
              <a:gd name="connsiteY2" fmla="*/ 1042791 h 1789044"/>
              <a:gd name="connsiteX3" fmla="*/ 211239 w 1424609"/>
              <a:gd name="connsiteY3" fmla="*/ 382744 h 1789044"/>
              <a:gd name="connsiteX4" fmla="*/ 546652 w 1424609"/>
              <a:gd name="connsiteY4" fmla="*/ 344742 h 1789044"/>
              <a:gd name="connsiteX5" fmla="*/ 1424609 w 1424609"/>
              <a:gd name="connsiteY5" fmla="*/ 0 h 1789044"/>
              <a:gd name="connsiteX0" fmla="*/ 0 w 1424609"/>
              <a:gd name="connsiteY0" fmla="*/ 1789044 h 1789044"/>
              <a:gd name="connsiteX1" fmla="*/ 256761 w 1424609"/>
              <a:gd name="connsiteY1" fmla="*/ 1532283 h 1789044"/>
              <a:gd name="connsiteX2" fmla="*/ 219521 w 1424609"/>
              <a:gd name="connsiteY2" fmla="*/ 1042791 h 1789044"/>
              <a:gd name="connsiteX3" fmla="*/ 211239 w 1424609"/>
              <a:gd name="connsiteY3" fmla="*/ 382744 h 1789044"/>
              <a:gd name="connsiteX4" fmla="*/ 524679 w 1424609"/>
              <a:gd name="connsiteY4" fmla="*/ 208951 h 1789044"/>
              <a:gd name="connsiteX5" fmla="*/ 1424609 w 1424609"/>
              <a:gd name="connsiteY5" fmla="*/ 0 h 1789044"/>
              <a:gd name="connsiteX0" fmla="*/ 0 w 1424609"/>
              <a:gd name="connsiteY0" fmla="*/ 1789044 h 1789044"/>
              <a:gd name="connsiteX1" fmla="*/ 190841 w 1424609"/>
              <a:gd name="connsiteY1" fmla="*/ 1525493 h 1789044"/>
              <a:gd name="connsiteX2" fmla="*/ 219521 w 1424609"/>
              <a:gd name="connsiteY2" fmla="*/ 1042791 h 1789044"/>
              <a:gd name="connsiteX3" fmla="*/ 211239 w 1424609"/>
              <a:gd name="connsiteY3" fmla="*/ 382744 h 1789044"/>
              <a:gd name="connsiteX4" fmla="*/ 524679 w 1424609"/>
              <a:gd name="connsiteY4" fmla="*/ 208951 h 1789044"/>
              <a:gd name="connsiteX5" fmla="*/ 1424609 w 1424609"/>
              <a:gd name="connsiteY5" fmla="*/ 0 h 1789044"/>
              <a:gd name="connsiteX0" fmla="*/ 0 w 1344040"/>
              <a:gd name="connsiteY0" fmla="*/ 1782254 h 1782254"/>
              <a:gd name="connsiteX1" fmla="*/ 110272 w 1344040"/>
              <a:gd name="connsiteY1" fmla="*/ 1525493 h 1782254"/>
              <a:gd name="connsiteX2" fmla="*/ 138952 w 1344040"/>
              <a:gd name="connsiteY2" fmla="*/ 1042791 h 1782254"/>
              <a:gd name="connsiteX3" fmla="*/ 130670 w 1344040"/>
              <a:gd name="connsiteY3" fmla="*/ 382744 h 1782254"/>
              <a:gd name="connsiteX4" fmla="*/ 444110 w 1344040"/>
              <a:gd name="connsiteY4" fmla="*/ 208951 h 1782254"/>
              <a:gd name="connsiteX5" fmla="*/ 1344040 w 1344040"/>
              <a:gd name="connsiteY5" fmla="*/ 0 h 1782254"/>
              <a:gd name="connsiteX0" fmla="*/ 0 w 1344040"/>
              <a:gd name="connsiteY0" fmla="*/ 1782254 h 1782254"/>
              <a:gd name="connsiteX1" fmla="*/ 110272 w 1344040"/>
              <a:gd name="connsiteY1" fmla="*/ 1525493 h 1782254"/>
              <a:gd name="connsiteX2" fmla="*/ 138952 w 1344040"/>
              <a:gd name="connsiteY2" fmla="*/ 1042791 h 1782254"/>
              <a:gd name="connsiteX3" fmla="*/ 130670 w 1344040"/>
              <a:gd name="connsiteY3" fmla="*/ 382744 h 1782254"/>
              <a:gd name="connsiteX4" fmla="*/ 444110 w 1344040"/>
              <a:gd name="connsiteY4" fmla="*/ 208951 h 1782254"/>
              <a:gd name="connsiteX5" fmla="*/ 1344040 w 1344040"/>
              <a:gd name="connsiteY5" fmla="*/ 0 h 1782254"/>
              <a:gd name="connsiteX0" fmla="*/ 0 w 1585747"/>
              <a:gd name="connsiteY0" fmla="*/ 1816202 h 1816202"/>
              <a:gd name="connsiteX1" fmla="*/ 110272 w 1585747"/>
              <a:gd name="connsiteY1" fmla="*/ 1559441 h 1816202"/>
              <a:gd name="connsiteX2" fmla="*/ 138952 w 1585747"/>
              <a:gd name="connsiteY2" fmla="*/ 1076739 h 1816202"/>
              <a:gd name="connsiteX3" fmla="*/ 130670 w 1585747"/>
              <a:gd name="connsiteY3" fmla="*/ 416692 h 1816202"/>
              <a:gd name="connsiteX4" fmla="*/ 444110 w 1585747"/>
              <a:gd name="connsiteY4" fmla="*/ 242899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0670 w 1585747"/>
              <a:gd name="connsiteY3" fmla="*/ 416692 h 1816202"/>
              <a:gd name="connsiteX4" fmla="*/ 781035 w 1585747"/>
              <a:gd name="connsiteY4" fmla="*/ 236109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0670 w 1585747"/>
              <a:gd name="connsiteY3" fmla="*/ 416692 h 1816202"/>
              <a:gd name="connsiteX4" fmla="*/ 781035 w 1585747"/>
              <a:gd name="connsiteY4" fmla="*/ 236109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0670 w 1585747"/>
              <a:gd name="connsiteY3" fmla="*/ 416692 h 1816202"/>
              <a:gd name="connsiteX4" fmla="*/ 781035 w 1585747"/>
              <a:gd name="connsiteY4" fmla="*/ 236109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0670 w 1585747"/>
              <a:gd name="connsiteY3" fmla="*/ 416692 h 1816202"/>
              <a:gd name="connsiteX4" fmla="*/ 671168 w 1585747"/>
              <a:gd name="connsiteY4" fmla="*/ 256478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7994 w 1585747"/>
              <a:gd name="connsiteY3" fmla="*/ 375954 h 1816202"/>
              <a:gd name="connsiteX4" fmla="*/ 671168 w 1585747"/>
              <a:gd name="connsiteY4" fmla="*/ 256478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7994 w 1585747"/>
              <a:gd name="connsiteY3" fmla="*/ 375954 h 1816202"/>
              <a:gd name="connsiteX4" fmla="*/ 898226 w 1585747"/>
              <a:gd name="connsiteY4" fmla="*/ 317584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7994 w 1585747"/>
              <a:gd name="connsiteY3" fmla="*/ 375954 h 1816202"/>
              <a:gd name="connsiteX4" fmla="*/ 898226 w 1585747"/>
              <a:gd name="connsiteY4" fmla="*/ 317584 h 1816202"/>
              <a:gd name="connsiteX5" fmla="*/ 1585747 w 1585747"/>
              <a:gd name="connsiteY5" fmla="*/ 0 h 1816202"/>
              <a:gd name="connsiteX0" fmla="*/ 0 w 1585747"/>
              <a:gd name="connsiteY0" fmla="*/ 1816202 h 1816202"/>
              <a:gd name="connsiteX1" fmla="*/ 110272 w 1585747"/>
              <a:gd name="connsiteY1" fmla="*/ 1559441 h 1816202"/>
              <a:gd name="connsiteX2" fmla="*/ 102329 w 1585747"/>
              <a:gd name="connsiteY2" fmla="*/ 1069949 h 1816202"/>
              <a:gd name="connsiteX3" fmla="*/ 137994 w 1585747"/>
              <a:gd name="connsiteY3" fmla="*/ 375954 h 1816202"/>
              <a:gd name="connsiteX4" fmla="*/ 898226 w 1585747"/>
              <a:gd name="connsiteY4" fmla="*/ 317584 h 1816202"/>
              <a:gd name="connsiteX5" fmla="*/ 1585747 w 1585747"/>
              <a:gd name="connsiteY5" fmla="*/ 0 h 1816202"/>
              <a:gd name="connsiteX0" fmla="*/ 3780 w 1516282"/>
              <a:gd name="connsiteY0" fmla="*/ 1829781 h 1829781"/>
              <a:gd name="connsiteX1" fmla="*/ 40807 w 1516282"/>
              <a:gd name="connsiteY1" fmla="*/ 1559441 h 1829781"/>
              <a:gd name="connsiteX2" fmla="*/ 32864 w 1516282"/>
              <a:gd name="connsiteY2" fmla="*/ 1069949 h 1829781"/>
              <a:gd name="connsiteX3" fmla="*/ 68529 w 1516282"/>
              <a:gd name="connsiteY3" fmla="*/ 375954 h 1829781"/>
              <a:gd name="connsiteX4" fmla="*/ 828761 w 1516282"/>
              <a:gd name="connsiteY4" fmla="*/ 317584 h 1829781"/>
              <a:gd name="connsiteX5" fmla="*/ 1516282 w 1516282"/>
              <a:gd name="connsiteY5" fmla="*/ 0 h 1829781"/>
              <a:gd name="connsiteX0" fmla="*/ 3780 w 1516282"/>
              <a:gd name="connsiteY0" fmla="*/ 1829781 h 1829781"/>
              <a:gd name="connsiteX1" fmla="*/ 40807 w 1516282"/>
              <a:gd name="connsiteY1" fmla="*/ 1559441 h 1829781"/>
              <a:gd name="connsiteX2" fmla="*/ 32864 w 1516282"/>
              <a:gd name="connsiteY2" fmla="*/ 1069949 h 1829781"/>
              <a:gd name="connsiteX3" fmla="*/ 68529 w 1516282"/>
              <a:gd name="connsiteY3" fmla="*/ 375954 h 1829781"/>
              <a:gd name="connsiteX4" fmla="*/ 828761 w 1516282"/>
              <a:gd name="connsiteY4" fmla="*/ 317584 h 1829781"/>
              <a:gd name="connsiteX5" fmla="*/ 1516282 w 1516282"/>
              <a:gd name="connsiteY5" fmla="*/ 0 h 1829781"/>
              <a:gd name="connsiteX0" fmla="*/ 0 w 1563773"/>
              <a:gd name="connsiteY0" fmla="*/ 1836571 h 1836571"/>
              <a:gd name="connsiteX1" fmla="*/ 88298 w 1563773"/>
              <a:gd name="connsiteY1" fmla="*/ 1559441 h 1836571"/>
              <a:gd name="connsiteX2" fmla="*/ 80355 w 1563773"/>
              <a:gd name="connsiteY2" fmla="*/ 1069949 h 1836571"/>
              <a:gd name="connsiteX3" fmla="*/ 116020 w 1563773"/>
              <a:gd name="connsiteY3" fmla="*/ 375954 h 1836571"/>
              <a:gd name="connsiteX4" fmla="*/ 876252 w 1563773"/>
              <a:gd name="connsiteY4" fmla="*/ 317584 h 1836571"/>
              <a:gd name="connsiteX5" fmla="*/ 1563773 w 1563773"/>
              <a:gd name="connsiteY5" fmla="*/ 0 h 1836571"/>
              <a:gd name="connsiteX0" fmla="*/ 0 w 1563773"/>
              <a:gd name="connsiteY0" fmla="*/ 1836571 h 1836571"/>
              <a:gd name="connsiteX1" fmla="*/ 88298 w 1563773"/>
              <a:gd name="connsiteY1" fmla="*/ 1559441 h 1836571"/>
              <a:gd name="connsiteX2" fmla="*/ 80355 w 1563773"/>
              <a:gd name="connsiteY2" fmla="*/ 1069949 h 1836571"/>
              <a:gd name="connsiteX3" fmla="*/ 116020 w 1563773"/>
              <a:gd name="connsiteY3" fmla="*/ 375954 h 1836571"/>
              <a:gd name="connsiteX4" fmla="*/ 876252 w 1563773"/>
              <a:gd name="connsiteY4" fmla="*/ 317584 h 1836571"/>
              <a:gd name="connsiteX5" fmla="*/ 1563773 w 1563773"/>
              <a:gd name="connsiteY5" fmla="*/ 0 h 1836571"/>
              <a:gd name="connsiteX0" fmla="*/ 0 w 1563773"/>
              <a:gd name="connsiteY0" fmla="*/ 1836571 h 1836571"/>
              <a:gd name="connsiteX1" fmla="*/ 88298 w 1563773"/>
              <a:gd name="connsiteY1" fmla="*/ 1559441 h 1836571"/>
              <a:gd name="connsiteX2" fmla="*/ 109652 w 1563773"/>
              <a:gd name="connsiteY2" fmla="*/ 1078935 h 1836571"/>
              <a:gd name="connsiteX3" fmla="*/ 116020 w 1563773"/>
              <a:gd name="connsiteY3" fmla="*/ 375954 h 1836571"/>
              <a:gd name="connsiteX4" fmla="*/ 876252 w 1563773"/>
              <a:gd name="connsiteY4" fmla="*/ 317584 h 1836571"/>
              <a:gd name="connsiteX5" fmla="*/ 1563773 w 1563773"/>
              <a:gd name="connsiteY5" fmla="*/ 0 h 1836571"/>
              <a:gd name="connsiteX0" fmla="*/ 0 w 1563773"/>
              <a:gd name="connsiteY0" fmla="*/ 1836571 h 1836571"/>
              <a:gd name="connsiteX1" fmla="*/ 88298 w 1563773"/>
              <a:gd name="connsiteY1" fmla="*/ 1559441 h 1836571"/>
              <a:gd name="connsiteX2" fmla="*/ 109652 w 1563773"/>
              <a:gd name="connsiteY2" fmla="*/ 1078935 h 1836571"/>
              <a:gd name="connsiteX3" fmla="*/ 155084 w 1563773"/>
              <a:gd name="connsiteY3" fmla="*/ 393926 h 1836571"/>
              <a:gd name="connsiteX4" fmla="*/ 876252 w 1563773"/>
              <a:gd name="connsiteY4" fmla="*/ 317584 h 1836571"/>
              <a:gd name="connsiteX5" fmla="*/ 1563773 w 1563773"/>
              <a:gd name="connsiteY5" fmla="*/ 0 h 1836571"/>
              <a:gd name="connsiteX0" fmla="*/ 0 w 1563773"/>
              <a:gd name="connsiteY0" fmla="*/ 1836571 h 1836571"/>
              <a:gd name="connsiteX1" fmla="*/ 109652 w 1563773"/>
              <a:gd name="connsiteY1" fmla="*/ 1078935 h 1836571"/>
              <a:gd name="connsiteX2" fmla="*/ 155084 w 1563773"/>
              <a:gd name="connsiteY2" fmla="*/ 393926 h 1836571"/>
              <a:gd name="connsiteX3" fmla="*/ 876252 w 1563773"/>
              <a:gd name="connsiteY3" fmla="*/ 317584 h 1836571"/>
              <a:gd name="connsiteX4" fmla="*/ 1563773 w 1563773"/>
              <a:gd name="connsiteY4" fmla="*/ 0 h 1836571"/>
              <a:gd name="connsiteX0" fmla="*/ 0 w 1528664"/>
              <a:gd name="connsiteY0" fmla="*/ 1850469 h 1850469"/>
              <a:gd name="connsiteX1" fmla="*/ 74543 w 1528664"/>
              <a:gd name="connsiteY1" fmla="*/ 1078935 h 1850469"/>
              <a:gd name="connsiteX2" fmla="*/ 119975 w 1528664"/>
              <a:gd name="connsiteY2" fmla="*/ 393926 h 1850469"/>
              <a:gd name="connsiteX3" fmla="*/ 841143 w 1528664"/>
              <a:gd name="connsiteY3" fmla="*/ 317584 h 1850469"/>
              <a:gd name="connsiteX4" fmla="*/ 1528664 w 1528664"/>
              <a:gd name="connsiteY4" fmla="*/ 0 h 1850469"/>
              <a:gd name="connsiteX0" fmla="*/ 0 w 1528664"/>
              <a:gd name="connsiteY0" fmla="*/ 1850469 h 1850469"/>
              <a:gd name="connsiteX1" fmla="*/ 19371 w 1528664"/>
              <a:gd name="connsiteY1" fmla="*/ 1069670 h 1850469"/>
              <a:gd name="connsiteX2" fmla="*/ 119975 w 1528664"/>
              <a:gd name="connsiteY2" fmla="*/ 393926 h 1850469"/>
              <a:gd name="connsiteX3" fmla="*/ 841143 w 1528664"/>
              <a:gd name="connsiteY3" fmla="*/ 317584 h 1850469"/>
              <a:gd name="connsiteX4" fmla="*/ 1528664 w 1528664"/>
              <a:gd name="connsiteY4" fmla="*/ 0 h 1850469"/>
              <a:gd name="connsiteX0" fmla="*/ 0 w 1528664"/>
              <a:gd name="connsiteY0" fmla="*/ 1850469 h 1850469"/>
              <a:gd name="connsiteX1" fmla="*/ 119975 w 1528664"/>
              <a:gd name="connsiteY1" fmla="*/ 393926 h 1850469"/>
              <a:gd name="connsiteX2" fmla="*/ 841143 w 1528664"/>
              <a:gd name="connsiteY2" fmla="*/ 317584 h 1850469"/>
              <a:gd name="connsiteX3" fmla="*/ 1528664 w 1528664"/>
              <a:gd name="connsiteY3" fmla="*/ 0 h 1850469"/>
              <a:gd name="connsiteX0" fmla="*/ 0 w 1528664"/>
              <a:gd name="connsiteY0" fmla="*/ 1850469 h 1850469"/>
              <a:gd name="connsiteX1" fmla="*/ 89881 w 1528664"/>
              <a:gd name="connsiteY1" fmla="*/ 407823 h 1850469"/>
              <a:gd name="connsiteX2" fmla="*/ 841143 w 1528664"/>
              <a:gd name="connsiteY2" fmla="*/ 317584 h 1850469"/>
              <a:gd name="connsiteX3" fmla="*/ 1528664 w 1528664"/>
              <a:gd name="connsiteY3" fmla="*/ 0 h 1850469"/>
              <a:gd name="connsiteX0" fmla="*/ 0 w 1528664"/>
              <a:gd name="connsiteY0" fmla="*/ 1850469 h 1850469"/>
              <a:gd name="connsiteX1" fmla="*/ 89881 w 1528664"/>
              <a:gd name="connsiteY1" fmla="*/ 407823 h 1850469"/>
              <a:gd name="connsiteX2" fmla="*/ 841143 w 1528664"/>
              <a:gd name="connsiteY2" fmla="*/ 317584 h 1850469"/>
              <a:gd name="connsiteX3" fmla="*/ 1528664 w 1528664"/>
              <a:gd name="connsiteY3" fmla="*/ 0 h 1850469"/>
              <a:gd name="connsiteX0" fmla="*/ 0 w 1528664"/>
              <a:gd name="connsiteY0" fmla="*/ 1850469 h 1850469"/>
              <a:gd name="connsiteX1" fmla="*/ 89881 w 1528664"/>
              <a:gd name="connsiteY1" fmla="*/ 407823 h 1850469"/>
              <a:gd name="connsiteX2" fmla="*/ 841143 w 1528664"/>
              <a:gd name="connsiteY2" fmla="*/ 317584 h 1850469"/>
              <a:gd name="connsiteX3" fmla="*/ 1528664 w 1528664"/>
              <a:gd name="connsiteY3" fmla="*/ 0 h 1850469"/>
              <a:gd name="connsiteX0" fmla="*/ 258 w 1528922"/>
              <a:gd name="connsiteY0" fmla="*/ 1850469 h 1850469"/>
              <a:gd name="connsiteX1" fmla="*/ 60046 w 1528922"/>
              <a:gd name="connsiteY1" fmla="*/ 407823 h 1850469"/>
              <a:gd name="connsiteX2" fmla="*/ 841401 w 1528922"/>
              <a:gd name="connsiteY2" fmla="*/ 317584 h 1850469"/>
              <a:gd name="connsiteX3" fmla="*/ 1528922 w 1528922"/>
              <a:gd name="connsiteY3" fmla="*/ 0 h 1850469"/>
              <a:gd name="connsiteX0" fmla="*/ 258 w 1528922"/>
              <a:gd name="connsiteY0" fmla="*/ 1850469 h 1850469"/>
              <a:gd name="connsiteX1" fmla="*/ 60046 w 1528922"/>
              <a:gd name="connsiteY1" fmla="*/ 407823 h 1850469"/>
              <a:gd name="connsiteX2" fmla="*/ 841401 w 1528922"/>
              <a:gd name="connsiteY2" fmla="*/ 317584 h 1850469"/>
              <a:gd name="connsiteX3" fmla="*/ 1528922 w 1528922"/>
              <a:gd name="connsiteY3" fmla="*/ 0 h 1850469"/>
              <a:gd name="connsiteX0" fmla="*/ 2503 w 1531167"/>
              <a:gd name="connsiteY0" fmla="*/ 1850469 h 1850469"/>
              <a:gd name="connsiteX1" fmla="*/ 62291 w 1531167"/>
              <a:gd name="connsiteY1" fmla="*/ 407823 h 1850469"/>
              <a:gd name="connsiteX2" fmla="*/ 843646 w 1531167"/>
              <a:gd name="connsiteY2" fmla="*/ 317584 h 1850469"/>
              <a:gd name="connsiteX3" fmla="*/ 1531167 w 1531167"/>
              <a:gd name="connsiteY3" fmla="*/ 0 h 1850469"/>
              <a:gd name="connsiteX0" fmla="*/ 5301 w 1533965"/>
              <a:gd name="connsiteY0" fmla="*/ 1850469 h 1850469"/>
              <a:gd name="connsiteX1" fmla="*/ 65089 w 1533965"/>
              <a:gd name="connsiteY1" fmla="*/ 407823 h 1850469"/>
              <a:gd name="connsiteX2" fmla="*/ 846444 w 1533965"/>
              <a:gd name="connsiteY2" fmla="*/ 317584 h 1850469"/>
              <a:gd name="connsiteX3" fmla="*/ 1533965 w 1533965"/>
              <a:gd name="connsiteY3" fmla="*/ 0 h 1850469"/>
              <a:gd name="connsiteX0" fmla="*/ 5301 w 1533965"/>
              <a:gd name="connsiteY0" fmla="*/ 1850469 h 1850469"/>
              <a:gd name="connsiteX1" fmla="*/ 65089 w 1533965"/>
              <a:gd name="connsiteY1" fmla="*/ 407823 h 1850469"/>
              <a:gd name="connsiteX2" fmla="*/ 846444 w 1533965"/>
              <a:gd name="connsiteY2" fmla="*/ 317584 h 1850469"/>
              <a:gd name="connsiteX3" fmla="*/ 1533965 w 1533965"/>
              <a:gd name="connsiteY3" fmla="*/ 0 h 1850469"/>
              <a:gd name="connsiteX0" fmla="*/ 14231 w 1542895"/>
              <a:gd name="connsiteY0" fmla="*/ 1850469 h 1850469"/>
              <a:gd name="connsiteX1" fmla="*/ 74019 w 1542895"/>
              <a:gd name="connsiteY1" fmla="*/ 407823 h 1850469"/>
              <a:gd name="connsiteX2" fmla="*/ 855374 w 1542895"/>
              <a:gd name="connsiteY2" fmla="*/ 317584 h 1850469"/>
              <a:gd name="connsiteX3" fmla="*/ 1542895 w 1542895"/>
              <a:gd name="connsiteY3" fmla="*/ 0 h 1850469"/>
              <a:gd name="connsiteX0" fmla="*/ 25299 w 1533900"/>
              <a:gd name="connsiteY0" fmla="*/ 1855101 h 1855101"/>
              <a:gd name="connsiteX1" fmla="*/ 65024 w 1533900"/>
              <a:gd name="connsiteY1" fmla="*/ 407823 h 1855101"/>
              <a:gd name="connsiteX2" fmla="*/ 846379 w 1533900"/>
              <a:gd name="connsiteY2" fmla="*/ 317584 h 1855101"/>
              <a:gd name="connsiteX3" fmla="*/ 1533900 w 1533900"/>
              <a:gd name="connsiteY3" fmla="*/ 0 h 1855101"/>
              <a:gd name="connsiteX0" fmla="*/ 9218 w 1517819"/>
              <a:gd name="connsiteY0" fmla="*/ 1855101 h 1855101"/>
              <a:gd name="connsiteX1" fmla="*/ 48943 w 1517819"/>
              <a:gd name="connsiteY1" fmla="*/ 407823 h 1855101"/>
              <a:gd name="connsiteX2" fmla="*/ 830298 w 1517819"/>
              <a:gd name="connsiteY2" fmla="*/ 317584 h 1855101"/>
              <a:gd name="connsiteX3" fmla="*/ 1517819 w 1517819"/>
              <a:gd name="connsiteY3" fmla="*/ 0 h 1855101"/>
              <a:gd name="connsiteX0" fmla="*/ 2 w 1508603"/>
              <a:gd name="connsiteY0" fmla="*/ 1855101 h 1855101"/>
              <a:gd name="connsiteX1" fmla="*/ 39727 w 1508603"/>
              <a:gd name="connsiteY1" fmla="*/ 407823 h 1855101"/>
              <a:gd name="connsiteX2" fmla="*/ 821082 w 1508603"/>
              <a:gd name="connsiteY2" fmla="*/ 317584 h 1855101"/>
              <a:gd name="connsiteX3" fmla="*/ 1508603 w 1508603"/>
              <a:gd name="connsiteY3" fmla="*/ 0 h 1855101"/>
              <a:gd name="connsiteX0" fmla="*/ 42068 w 1550669"/>
              <a:gd name="connsiteY0" fmla="*/ 1855101 h 1855101"/>
              <a:gd name="connsiteX1" fmla="*/ 81793 w 1550669"/>
              <a:gd name="connsiteY1" fmla="*/ 407823 h 1855101"/>
              <a:gd name="connsiteX2" fmla="*/ 983525 w 1550669"/>
              <a:gd name="connsiteY2" fmla="*/ 317584 h 1855101"/>
              <a:gd name="connsiteX3" fmla="*/ 1550669 w 1550669"/>
              <a:gd name="connsiteY3" fmla="*/ 0 h 1855101"/>
              <a:gd name="connsiteX0" fmla="*/ 42068 w 1550669"/>
              <a:gd name="connsiteY0" fmla="*/ 1855101 h 1855101"/>
              <a:gd name="connsiteX1" fmla="*/ 81793 w 1550669"/>
              <a:gd name="connsiteY1" fmla="*/ 407823 h 1855101"/>
              <a:gd name="connsiteX2" fmla="*/ 983525 w 1550669"/>
              <a:gd name="connsiteY2" fmla="*/ 317584 h 1855101"/>
              <a:gd name="connsiteX3" fmla="*/ 1550669 w 1550669"/>
              <a:gd name="connsiteY3" fmla="*/ 0 h 1855101"/>
              <a:gd name="connsiteX0" fmla="*/ 388 w 1508989"/>
              <a:gd name="connsiteY0" fmla="*/ 1855101 h 1855101"/>
              <a:gd name="connsiteX1" fmla="*/ 40113 w 1508989"/>
              <a:gd name="connsiteY1" fmla="*/ 407823 h 1855101"/>
              <a:gd name="connsiteX2" fmla="*/ 941845 w 1508989"/>
              <a:gd name="connsiteY2" fmla="*/ 317584 h 1855101"/>
              <a:gd name="connsiteX3" fmla="*/ 1508989 w 1508989"/>
              <a:gd name="connsiteY3" fmla="*/ 0 h 1855101"/>
              <a:gd name="connsiteX0" fmla="*/ 49670 w 1558271"/>
              <a:gd name="connsiteY0" fmla="*/ 1855101 h 1855101"/>
              <a:gd name="connsiteX1" fmla="*/ 89395 w 1558271"/>
              <a:gd name="connsiteY1" fmla="*/ 407823 h 1855101"/>
              <a:gd name="connsiteX2" fmla="*/ 1096456 w 1558271"/>
              <a:gd name="connsiteY2" fmla="*/ 326849 h 1855101"/>
              <a:gd name="connsiteX3" fmla="*/ 1558271 w 1558271"/>
              <a:gd name="connsiteY3" fmla="*/ 0 h 1855101"/>
              <a:gd name="connsiteX0" fmla="*/ 49670 w 1558271"/>
              <a:gd name="connsiteY0" fmla="*/ 1855101 h 1855101"/>
              <a:gd name="connsiteX1" fmla="*/ 89395 w 1558271"/>
              <a:gd name="connsiteY1" fmla="*/ 407823 h 1855101"/>
              <a:gd name="connsiteX2" fmla="*/ 1096456 w 1558271"/>
              <a:gd name="connsiteY2" fmla="*/ 326849 h 1855101"/>
              <a:gd name="connsiteX3" fmla="*/ 1558271 w 1558271"/>
              <a:gd name="connsiteY3" fmla="*/ 0 h 1855101"/>
              <a:gd name="connsiteX0" fmla="*/ 5 w 1508606"/>
              <a:gd name="connsiteY0" fmla="*/ 1855101 h 1855101"/>
              <a:gd name="connsiteX1" fmla="*/ 39730 w 1508606"/>
              <a:gd name="connsiteY1" fmla="*/ 407823 h 1855101"/>
              <a:gd name="connsiteX2" fmla="*/ 1046791 w 1508606"/>
              <a:gd name="connsiteY2" fmla="*/ 326849 h 1855101"/>
              <a:gd name="connsiteX3" fmla="*/ 1508606 w 1508606"/>
              <a:gd name="connsiteY3" fmla="*/ 0 h 1855101"/>
              <a:gd name="connsiteX0" fmla="*/ 49670 w 1558271"/>
              <a:gd name="connsiteY0" fmla="*/ 1855101 h 1855101"/>
              <a:gd name="connsiteX1" fmla="*/ 89395 w 1558271"/>
              <a:gd name="connsiteY1" fmla="*/ 407823 h 1855101"/>
              <a:gd name="connsiteX2" fmla="*/ 1096456 w 1558271"/>
              <a:gd name="connsiteY2" fmla="*/ 326849 h 1855101"/>
              <a:gd name="connsiteX3" fmla="*/ 1558271 w 1558271"/>
              <a:gd name="connsiteY3" fmla="*/ 0 h 1855101"/>
              <a:gd name="connsiteX0" fmla="*/ 15703 w 1524304"/>
              <a:gd name="connsiteY0" fmla="*/ 1855101 h 1855101"/>
              <a:gd name="connsiteX1" fmla="*/ 55428 w 1524304"/>
              <a:gd name="connsiteY1" fmla="*/ 407823 h 1855101"/>
              <a:gd name="connsiteX2" fmla="*/ 1062489 w 1524304"/>
              <a:gd name="connsiteY2" fmla="*/ 326849 h 1855101"/>
              <a:gd name="connsiteX3" fmla="*/ 1524304 w 1524304"/>
              <a:gd name="connsiteY3" fmla="*/ 0 h 1855101"/>
              <a:gd name="connsiteX0" fmla="*/ 6174 w 1514775"/>
              <a:gd name="connsiteY0" fmla="*/ 1855101 h 1855101"/>
              <a:gd name="connsiteX1" fmla="*/ 65960 w 1514775"/>
              <a:gd name="connsiteY1" fmla="*/ 366130 h 1855101"/>
              <a:gd name="connsiteX2" fmla="*/ 1052960 w 1514775"/>
              <a:gd name="connsiteY2" fmla="*/ 326849 h 1855101"/>
              <a:gd name="connsiteX3" fmla="*/ 1514775 w 1514775"/>
              <a:gd name="connsiteY3" fmla="*/ 0 h 1855101"/>
              <a:gd name="connsiteX0" fmla="*/ 6174 w 1514775"/>
              <a:gd name="connsiteY0" fmla="*/ 1855101 h 1855101"/>
              <a:gd name="connsiteX1" fmla="*/ 65960 w 1514775"/>
              <a:gd name="connsiteY1" fmla="*/ 366130 h 1855101"/>
              <a:gd name="connsiteX2" fmla="*/ 1052960 w 1514775"/>
              <a:gd name="connsiteY2" fmla="*/ 326849 h 1855101"/>
              <a:gd name="connsiteX3" fmla="*/ 1514775 w 1514775"/>
              <a:gd name="connsiteY3" fmla="*/ 0 h 1855101"/>
              <a:gd name="connsiteX0" fmla="*/ 6174 w 1514775"/>
              <a:gd name="connsiteY0" fmla="*/ 1855101 h 1855101"/>
              <a:gd name="connsiteX1" fmla="*/ 65960 w 1514775"/>
              <a:gd name="connsiteY1" fmla="*/ 366130 h 1855101"/>
              <a:gd name="connsiteX2" fmla="*/ 1052960 w 1514775"/>
              <a:gd name="connsiteY2" fmla="*/ 326849 h 1855101"/>
              <a:gd name="connsiteX3" fmla="*/ 1514775 w 1514775"/>
              <a:gd name="connsiteY3" fmla="*/ 0 h 1855101"/>
              <a:gd name="connsiteX0" fmla="*/ 6174 w 1514775"/>
              <a:gd name="connsiteY0" fmla="*/ 1855101 h 1855101"/>
              <a:gd name="connsiteX1" fmla="*/ 65960 w 1514775"/>
              <a:gd name="connsiteY1" fmla="*/ 366130 h 1855101"/>
              <a:gd name="connsiteX2" fmla="*/ 1052960 w 1514775"/>
              <a:gd name="connsiteY2" fmla="*/ 326849 h 1855101"/>
              <a:gd name="connsiteX3" fmla="*/ 1514775 w 1514775"/>
              <a:gd name="connsiteY3" fmla="*/ 0 h 1855101"/>
              <a:gd name="connsiteX0" fmla="*/ 6174 w 1514775"/>
              <a:gd name="connsiteY0" fmla="*/ 1855101 h 1855101"/>
              <a:gd name="connsiteX1" fmla="*/ 65960 w 1514775"/>
              <a:gd name="connsiteY1" fmla="*/ 366130 h 1855101"/>
              <a:gd name="connsiteX2" fmla="*/ 1052960 w 1514775"/>
              <a:gd name="connsiteY2" fmla="*/ 326849 h 1855101"/>
              <a:gd name="connsiteX3" fmla="*/ 1514775 w 1514775"/>
              <a:gd name="connsiteY3" fmla="*/ 0 h 1855101"/>
              <a:gd name="connsiteX0" fmla="*/ 1 w 1508602"/>
              <a:gd name="connsiteY0" fmla="*/ 1855101 h 1855101"/>
              <a:gd name="connsiteX1" fmla="*/ 59787 w 1508602"/>
              <a:gd name="connsiteY1" fmla="*/ 366130 h 1855101"/>
              <a:gd name="connsiteX2" fmla="*/ 1046787 w 1508602"/>
              <a:gd name="connsiteY2" fmla="*/ 326849 h 1855101"/>
              <a:gd name="connsiteX3" fmla="*/ 1508602 w 1508602"/>
              <a:gd name="connsiteY3" fmla="*/ 0 h 1855101"/>
              <a:gd name="connsiteX0" fmla="*/ 1 w 1508602"/>
              <a:gd name="connsiteY0" fmla="*/ 1855101 h 1855101"/>
              <a:gd name="connsiteX1" fmla="*/ 59787 w 1508602"/>
              <a:gd name="connsiteY1" fmla="*/ 366130 h 1855101"/>
              <a:gd name="connsiteX2" fmla="*/ 1046787 w 1508602"/>
              <a:gd name="connsiteY2" fmla="*/ 326849 h 1855101"/>
              <a:gd name="connsiteX3" fmla="*/ 1508602 w 1508602"/>
              <a:gd name="connsiteY3" fmla="*/ 0 h 1855101"/>
              <a:gd name="connsiteX0" fmla="*/ 1 w 1508602"/>
              <a:gd name="connsiteY0" fmla="*/ 1855101 h 1855101"/>
              <a:gd name="connsiteX1" fmla="*/ 69818 w 1508602"/>
              <a:gd name="connsiteY1" fmla="*/ 245685 h 1855101"/>
              <a:gd name="connsiteX2" fmla="*/ 1046787 w 1508602"/>
              <a:gd name="connsiteY2" fmla="*/ 326849 h 1855101"/>
              <a:gd name="connsiteX3" fmla="*/ 1508602 w 1508602"/>
              <a:gd name="connsiteY3" fmla="*/ 0 h 1855101"/>
              <a:gd name="connsiteX0" fmla="*/ 1 w 1508602"/>
              <a:gd name="connsiteY0" fmla="*/ 1855101 h 1855101"/>
              <a:gd name="connsiteX1" fmla="*/ 69818 w 1508602"/>
              <a:gd name="connsiteY1" fmla="*/ 245685 h 1855101"/>
              <a:gd name="connsiteX2" fmla="*/ 1066850 w 1508602"/>
              <a:gd name="connsiteY2" fmla="*/ 201771 h 1855101"/>
              <a:gd name="connsiteX3" fmla="*/ 1508602 w 1508602"/>
              <a:gd name="connsiteY3" fmla="*/ 0 h 1855101"/>
              <a:gd name="connsiteX0" fmla="*/ 1 w 1508602"/>
              <a:gd name="connsiteY0" fmla="*/ 1855101 h 1855101"/>
              <a:gd name="connsiteX1" fmla="*/ 69818 w 1508602"/>
              <a:gd name="connsiteY1" fmla="*/ 245685 h 1855101"/>
              <a:gd name="connsiteX2" fmla="*/ 1066850 w 1508602"/>
              <a:gd name="connsiteY2" fmla="*/ 201771 h 1855101"/>
              <a:gd name="connsiteX3" fmla="*/ 1508602 w 1508602"/>
              <a:gd name="connsiteY3" fmla="*/ 0 h 1855101"/>
              <a:gd name="connsiteX0" fmla="*/ 1 w 1508602"/>
              <a:gd name="connsiteY0" fmla="*/ 1855101 h 1855101"/>
              <a:gd name="connsiteX1" fmla="*/ 69818 w 1508602"/>
              <a:gd name="connsiteY1" fmla="*/ 245685 h 1855101"/>
              <a:gd name="connsiteX2" fmla="*/ 1066850 w 1508602"/>
              <a:gd name="connsiteY2" fmla="*/ 201771 h 1855101"/>
              <a:gd name="connsiteX3" fmla="*/ 1508602 w 1508602"/>
              <a:gd name="connsiteY3" fmla="*/ 0 h 1855101"/>
              <a:gd name="connsiteX0" fmla="*/ 1 w 1508602"/>
              <a:gd name="connsiteY0" fmla="*/ 1855101 h 1855101"/>
              <a:gd name="connsiteX1" fmla="*/ 69818 w 1508602"/>
              <a:gd name="connsiteY1" fmla="*/ 245685 h 1855101"/>
              <a:gd name="connsiteX2" fmla="*/ 1066850 w 1508602"/>
              <a:gd name="connsiteY2" fmla="*/ 201771 h 1855101"/>
              <a:gd name="connsiteX3" fmla="*/ 1508602 w 1508602"/>
              <a:gd name="connsiteY3" fmla="*/ 0 h 1855101"/>
              <a:gd name="connsiteX0" fmla="*/ 4 w 1508605"/>
              <a:gd name="connsiteY0" fmla="*/ 1855101 h 1855101"/>
              <a:gd name="connsiteX1" fmla="*/ 34712 w 1508605"/>
              <a:gd name="connsiteY1" fmla="*/ 254950 h 1855101"/>
              <a:gd name="connsiteX2" fmla="*/ 1066853 w 1508605"/>
              <a:gd name="connsiteY2" fmla="*/ 201771 h 1855101"/>
              <a:gd name="connsiteX3" fmla="*/ 1508605 w 1508605"/>
              <a:gd name="connsiteY3" fmla="*/ 0 h 1855101"/>
              <a:gd name="connsiteX0" fmla="*/ 4 w 1508605"/>
              <a:gd name="connsiteY0" fmla="*/ 1855101 h 1855101"/>
              <a:gd name="connsiteX1" fmla="*/ 34712 w 1508605"/>
              <a:gd name="connsiteY1" fmla="*/ 254950 h 1855101"/>
              <a:gd name="connsiteX2" fmla="*/ 1066853 w 1508605"/>
              <a:gd name="connsiteY2" fmla="*/ 266626 h 1855101"/>
              <a:gd name="connsiteX3" fmla="*/ 1508605 w 1508605"/>
              <a:gd name="connsiteY3" fmla="*/ 0 h 1855101"/>
              <a:gd name="connsiteX0" fmla="*/ 1212 w 1509813"/>
              <a:gd name="connsiteY0" fmla="*/ 1855101 h 1855101"/>
              <a:gd name="connsiteX1" fmla="*/ 25889 w 1509813"/>
              <a:gd name="connsiteY1" fmla="*/ 305907 h 1855101"/>
              <a:gd name="connsiteX2" fmla="*/ 1068061 w 1509813"/>
              <a:gd name="connsiteY2" fmla="*/ 266626 h 1855101"/>
              <a:gd name="connsiteX3" fmla="*/ 1509813 w 1509813"/>
              <a:gd name="connsiteY3" fmla="*/ 0 h 1855101"/>
              <a:gd name="connsiteX0" fmla="*/ 0 w 1508601"/>
              <a:gd name="connsiteY0" fmla="*/ 1855101 h 1855101"/>
              <a:gd name="connsiteX1" fmla="*/ 24677 w 1508601"/>
              <a:gd name="connsiteY1" fmla="*/ 305907 h 1855101"/>
              <a:gd name="connsiteX2" fmla="*/ 1066849 w 1508601"/>
              <a:gd name="connsiteY2" fmla="*/ 266626 h 1855101"/>
              <a:gd name="connsiteX3" fmla="*/ 1508601 w 1508601"/>
              <a:gd name="connsiteY3" fmla="*/ 0 h 1855101"/>
              <a:gd name="connsiteX0" fmla="*/ 0 w 1508601"/>
              <a:gd name="connsiteY0" fmla="*/ 1855101 h 1855101"/>
              <a:gd name="connsiteX1" fmla="*/ 24677 w 1508601"/>
              <a:gd name="connsiteY1" fmla="*/ 305907 h 1855101"/>
              <a:gd name="connsiteX2" fmla="*/ 1066849 w 1508601"/>
              <a:gd name="connsiteY2" fmla="*/ 266626 h 1855101"/>
              <a:gd name="connsiteX3" fmla="*/ 1508601 w 1508601"/>
              <a:gd name="connsiteY3" fmla="*/ 0 h 1855101"/>
              <a:gd name="connsiteX0" fmla="*/ 0 w 1508601"/>
              <a:gd name="connsiteY0" fmla="*/ 1855101 h 1855101"/>
              <a:gd name="connsiteX1" fmla="*/ 24677 w 1508601"/>
              <a:gd name="connsiteY1" fmla="*/ 305907 h 1855101"/>
              <a:gd name="connsiteX2" fmla="*/ 1066849 w 1508601"/>
              <a:gd name="connsiteY2" fmla="*/ 266626 h 1855101"/>
              <a:gd name="connsiteX3" fmla="*/ 1508601 w 1508601"/>
              <a:gd name="connsiteY3" fmla="*/ 0 h 1855101"/>
              <a:gd name="connsiteX0" fmla="*/ 0 w 1636764"/>
              <a:gd name="connsiteY0" fmla="*/ 1855101 h 1855101"/>
              <a:gd name="connsiteX1" fmla="*/ 24677 w 1636764"/>
              <a:gd name="connsiteY1" fmla="*/ 305907 h 1855101"/>
              <a:gd name="connsiteX2" fmla="*/ 1066849 w 1636764"/>
              <a:gd name="connsiteY2" fmla="*/ 266626 h 1855101"/>
              <a:gd name="connsiteX3" fmla="*/ 1636764 w 1636764"/>
              <a:gd name="connsiteY3" fmla="*/ 0 h 1855101"/>
              <a:gd name="connsiteX0" fmla="*/ 0 w 1636764"/>
              <a:gd name="connsiteY0" fmla="*/ 1855101 h 1855101"/>
              <a:gd name="connsiteX1" fmla="*/ 24677 w 1636764"/>
              <a:gd name="connsiteY1" fmla="*/ 305907 h 1855101"/>
              <a:gd name="connsiteX2" fmla="*/ 1066849 w 1636764"/>
              <a:gd name="connsiteY2" fmla="*/ 266626 h 1855101"/>
              <a:gd name="connsiteX3" fmla="*/ 1636764 w 1636764"/>
              <a:gd name="connsiteY3" fmla="*/ 0 h 1855101"/>
              <a:gd name="connsiteX0" fmla="*/ 0 w 1066849"/>
              <a:gd name="connsiteY0" fmla="*/ 1588475 h 1588475"/>
              <a:gd name="connsiteX1" fmla="*/ 24677 w 1066849"/>
              <a:gd name="connsiteY1" fmla="*/ 39281 h 1588475"/>
              <a:gd name="connsiteX2" fmla="*/ 1066849 w 1066849"/>
              <a:gd name="connsiteY2" fmla="*/ 0 h 1588475"/>
              <a:gd name="connsiteX0" fmla="*/ 0 w 24676"/>
              <a:gd name="connsiteY0" fmla="*/ 1549194 h 1549194"/>
              <a:gd name="connsiteX1" fmla="*/ 24677 w 24676"/>
              <a:gd name="connsiteY1" fmla="*/ 0 h 1549194"/>
              <a:gd name="connsiteX0" fmla="*/ 6028 w 6294"/>
              <a:gd name="connsiteY0" fmla="*/ 1588969 h 1588969"/>
              <a:gd name="connsiteX1" fmla="*/ 6293 w 6294"/>
              <a:gd name="connsiteY1" fmla="*/ 0 h 1588969"/>
              <a:gd name="connsiteX0" fmla="*/ 2 w 3361"/>
              <a:gd name="connsiteY0" fmla="*/ 10000 h 10000"/>
              <a:gd name="connsiteX1" fmla="*/ 423 w 3361"/>
              <a:gd name="connsiteY1" fmla="*/ 0 h 10000"/>
              <a:gd name="connsiteX0" fmla="*/ 1 w 1040262"/>
              <a:gd name="connsiteY0" fmla="*/ 9928 h 9928"/>
              <a:gd name="connsiteX1" fmla="*/ 1039968 w 1040262"/>
              <a:gd name="connsiteY1" fmla="*/ 0 h 9928"/>
              <a:gd name="connsiteX0" fmla="*/ 91 w 10088"/>
              <a:gd name="connsiteY0" fmla="*/ 10000 h 10000"/>
              <a:gd name="connsiteX1" fmla="*/ 10088 w 10088"/>
              <a:gd name="connsiteY1" fmla="*/ 0 h 10000"/>
              <a:gd name="connsiteX0" fmla="*/ 0 w 9997"/>
              <a:gd name="connsiteY0" fmla="*/ 10000 h 10000"/>
              <a:gd name="connsiteX1" fmla="*/ 9997 w 9997"/>
              <a:gd name="connsiteY1" fmla="*/ 0 h 10000"/>
            </a:gdLst>
            <a:ahLst/>
            <a:cxnLst>
              <a:cxn ang="0">
                <a:pos x="connsiteX0" y="connsiteY0"/>
              </a:cxn>
              <a:cxn ang="0">
                <a:pos x="connsiteX1" y="connsiteY1"/>
              </a:cxn>
            </a:cxnLst>
            <a:rect l="l" t="t" r="r" b="b"/>
            <a:pathLst>
              <a:path w="9997" h="10000">
                <a:moveTo>
                  <a:pt x="0" y="10000"/>
                </a:moveTo>
                <a:cubicBezTo>
                  <a:pt x="273" y="933"/>
                  <a:pt x="-1732" y="76"/>
                  <a:pt x="9997" y="0"/>
                </a:cubicBezTo>
              </a:path>
            </a:pathLst>
          </a:custGeom>
          <a:noFill/>
          <a:ln w="25400">
            <a:solidFill>
              <a:srgbClr val="FFB900"/>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Arrow33_51">
            <a:extLst>
              <a:ext uri="{FF2B5EF4-FFF2-40B4-BE49-F238E27FC236}">
                <a16:creationId xmlns:a16="http://schemas.microsoft.com/office/drawing/2014/main" id="{C23A0B56-D63B-4527-AA9E-07748981F186}"/>
              </a:ext>
              <a:ext uri="{147F2762-F138-4A5C-976F-8EAC2B608ADB}">
                <a16:predDERef xmlns:a16="http://schemas.microsoft.com/office/drawing/2014/main" pred="{53B2C074-DCD7-4078-B3DF-F472FD51FA9E}"/>
              </a:ext>
              <a:ext uri="{C183D7F6-B498-43B3-948B-1728B52AA6E4}">
                <adec:decorative xmlns:adec="http://schemas.microsoft.com/office/drawing/2017/decorative" val="1"/>
              </a:ext>
            </a:extLst>
          </xdr:cNvPr>
          <xdr:cNvSpPr/>
        </xdr:nvSpPr>
        <xdr:spPr>
          <a:xfrm rot="5400000">
            <a:off x="6729208" y="6389976"/>
            <a:ext cx="295769" cy="2430986"/>
          </a:xfrm>
          <a:custGeom>
            <a:avLst/>
            <a:gdLst>
              <a:gd name="connsiteX0" fmla="*/ 3718892 w 3718892"/>
              <a:gd name="connsiteY0" fmla="*/ 1755913 h 1755913"/>
              <a:gd name="connsiteX1" fmla="*/ 3586370 w 3718892"/>
              <a:gd name="connsiteY1" fmla="*/ 1234108 h 1755913"/>
              <a:gd name="connsiteX2" fmla="*/ 3536674 w 3718892"/>
              <a:gd name="connsiteY2" fmla="*/ 505239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14739 w 3718892"/>
              <a:gd name="connsiteY6" fmla="*/ 157369 h 1755913"/>
              <a:gd name="connsiteX7" fmla="*/ 0 w 3718892"/>
              <a:gd name="connsiteY7" fmla="*/ 0 h 1755913"/>
              <a:gd name="connsiteX0" fmla="*/ 3718892 w 3718892"/>
              <a:gd name="connsiteY0" fmla="*/ 1755913 h 1755913"/>
              <a:gd name="connsiteX1" fmla="*/ 3586370 w 3718892"/>
              <a:gd name="connsiteY1" fmla="*/ 1234108 h 1755913"/>
              <a:gd name="connsiteX2" fmla="*/ 3622015 w 3718892"/>
              <a:gd name="connsiteY2" fmla="*/ 518269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14739 w 3718892"/>
              <a:gd name="connsiteY6" fmla="*/ 157369 h 1755913"/>
              <a:gd name="connsiteX7" fmla="*/ 0 w 3718892"/>
              <a:gd name="connsiteY7" fmla="*/ 0 h 1755913"/>
              <a:gd name="connsiteX0" fmla="*/ 3718892 w 3718892"/>
              <a:gd name="connsiteY0" fmla="*/ 1755913 h 1755913"/>
              <a:gd name="connsiteX1" fmla="*/ 3632323 w 3718892"/>
              <a:gd name="connsiteY1" fmla="*/ 1240623 h 1755913"/>
              <a:gd name="connsiteX2" fmla="*/ 3622015 w 3718892"/>
              <a:gd name="connsiteY2" fmla="*/ 518269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14739 w 3718892"/>
              <a:gd name="connsiteY6" fmla="*/ 157369 h 1755913"/>
              <a:gd name="connsiteX7" fmla="*/ 0 w 3718892"/>
              <a:gd name="connsiteY7" fmla="*/ 0 h 1755913"/>
              <a:gd name="connsiteX0" fmla="*/ 3718892 w 3718892"/>
              <a:gd name="connsiteY0" fmla="*/ 1755913 h 1755913"/>
              <a:gd name="connsiteX1" fmla="*/ 3632323 w 3718892"/>
              <a:gd name="connsiteY1" fmla="*/ 1240623 h 1755913"/>
              <a:gd name="connsiteX2" fmla="*/ 3622015 w 3718892"/>
              <a:gd name="connsiteY2" fmla="*/ 518269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14739 w 3718892"/>
              <a:gd name="connsiteY6" fmla="*/ 157369 h 1755913"/>
              <a:gd name="connsiteX7" fmla="*/ 0 w 3718892"/>
              <a:gd name="connsiteY7" fmla="*/ 0 h 1755913"/>
              <a:gd name="connsiteX0" fmla="*/ 3718892 w 3718892"/>
              <a:gd name="connsiteY0" fmla="*/ 1755913 h 1755913"/>
              <a:gd name="connsiteX1" fmla="*/ 3652017 w 3718892"/>
              <a:gd name="connsiteY1" fmla="*/ 1155922 h 1755913"/>
              <a:gd name="connsiteX2" fmla="*/ 3622015 w 3718892"/>
              <a:gd name="connsiteY2" fmla="*/ 518269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14739 w 3718892"/>
              <a:gd name="connsiteY6" fmla="*/ 157369 h 1755913"/>
              <a:gd name="connsiteX7" fmla="*/ 0 w 3718892"/>
              <a:gd name="connsiteY7" fmla="*/ 0 h 1755913"/>
              <a:gd name="connsiteX0" fmla="*/ 3718892 w 3718892"/>
              <a:gd name="connsiteY0" fmla="*/ 1755913 h 1755913"/>
              <a:gd name="connsiteX1" fmla="*/ 3652017 w 3718892"/>
              <a:gd name="connsiteY1" fmla="*/ 1155922 h 1755913"/>
              <a:gd name="connsiteX2" fmla="*/ 3629281 w 3718892"/>
              <a:gd name="connsiteY2" fmla="*/ 496480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14739 w 3718892"/>
              <a:gd name="connsiteY6" fmla="*/ 157369 h 1755913"/>
              <a:gd name="connsiteX7" fmla="*/ 0 w 3718892"/>
              <a:gd name="connsiteY7" fmla="*/ 0 h 1755913"/>
              <a:gd name="connsiteX0" fmla="*/ 3718892 w 3718892"/>
              <a:gd name="connsiteY0" fmla="*/ 1755913 h 1755913"/>
              <a:gd name="connsiteX1" fmla="*/ 3652017 w 3718892"/>
              <a:gd name="connsiteY1" fmla="*/ 1155922 h 1755913"/>
              <a:gd name="connsiteX2" fmla="*/ 3600218 w 3718892"/>
              <a:gd name="connsiteY2" fmla="*/ 467427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14739 w 3718892"/>
              <a:gd name="connsiteY6" fmla="*/ 157369 h 1755913"/>
              <a:gd name="connsiteX7" fmla="*/ 0 w 3718892"/>
              <a:gd name="connsiteY7" fmla="*/ 0 h 1755913"/>
              <a:gd name="connsiteX0" fmla="*/ 3718892 w 3718892"/>
              <a:gd name="connsiteY0" fmla="*/ 1755913 h 1755913"/>
              <a:gd name="connsiteX1" fmla="*/ 3652017 w 3718892"/>
              <a:gd name="connsiteY1" fmla="*/ 1155922 h 1755913"/>
              <a:gd name="connsiteX2" fmla="*/ 3600218 w 3718892"/>
              <a:gd name="connsiteY2" fmla="*/ 467427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14739 w 3718892"/>
              <a:gd name="connsiteY6" fmla="*/ 157369 h 1755913"/>
              <a:gd name="connsiteX7" fmla="*/ 0 w 3718892"/>
              <a:gd name="connsiteY7" fmla="*/ 0 h 1755913"/>
              <a:gd name="connsiteX0" fmla="*/ 3718892 w 3718892"/>
              <a:gd name="connsiteY0" fmla="*/ 1755913 h 1755913"/>
              <a:gd name="connsiteX1" fmla="*/ 3652017 w 3718892"/>
              <a:gd name="connsiteY1" fmla="*/ 1155922 h 1755913"/>
              <a:gd name="connsiteX2" fmla="*/ 3651078 w 3718892"/>
              <a:gd name="connsiteY2" fmla="*/ 518270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14739 w 3718892"/>
              <a:gd name="connsiteY6" fmla="*/ 157369 h 1755913"/>
              <a:gd name="connsiteX7" fmla="*/ 0 w 3718892"/>
              <a:gd name="connsiteY7" fmla="*/ 0 h 1755913"/>
              <a:gd name="connsiteX0" fmla="*/ 3718892 w 3718892"/>
              <a:gd name="connsiteY0" fmla="*/ 1755913 h 1755913"/>
              <a:gd name="connsiteX1" fmla="*/ 3652017 w 3718892"/>
              <a:gd name="connsiteY1" fmla="*/ 1155922 h 1755913"/>
              <a:gd name="connsiteX2" fmla="*/ 3629282 w 3718892"/>
              <a:gd name="connsiteY2" fmla="*/ 518270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14739 w 3718892"/>
              <a:gd name="connsiteY6" fmla="*/ 157369 h 1755913"/>
              <a:gd name="connsiteX7" fmla="*/ 0 w 3718892"/>
              <a:gd name="connsiteY7" fmla="*/ 0 h 1755913"/>
              <a:gd name="connsiteX0" fmla="*/ 3718892 w 3718892"/>
              <a:gd name="connsiteY0" fmla="*/ 1755913 h 1755913"/>
              <a:gd name="connsiteX1" fmla="*/ 3652017 w 3718892"/>
              <a:gd name="connsiteY1" fmla="*/ 1155922 h 1755913"/>
              <a:gd name="connsiteX2" fmla="*/ 3629282 w 3718892"/>
              <a:gd name="connsiteY2" fmla="*/ 518270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14739 w 3718892"/>
              <a:gd name="connsiteY6" fmla="*/ 157369 h 1755913"/>
              <a:gd name="connsiteX7" fmla="*/ 0 w 3718892"/>
              <a:gd name="connsiteY7" fmla="*/ 0 h 1755913"/>
              <a:gd name="connsiteX0" fmla="*/ 3718892 w 3718892"/>
              <a:gd name="connsiteY0" fmla="*/ 1755913 h 1755913"/>
              <a:gd name="connsiteX1" fmla="*/ 3652017 w 3718892"/>
              <a:gd name="connsiteY1" fmla="*/ 1155922 h 1755913"/>
              <a:gd name="connsiteX2" fmla="*/ 3629282 w 3718892"/>
              <a:gd name="connsiteY2" fmla="*/ 518270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296778 w 3718892"/>
              <a:gd name="connsiteY6" fmla="*/ 192813 h 1755913"/>
              <a:gd name="connsiteX7" fmla="*/ 0 w 3718892"/>
              <a:gd name="connsiteY7" fmla="*/ 0 h 1755913"/>
              <a:gd name="connsiteX0" fmla="*/ 3718892 w 3718892"/>
              <a:gd name="connsiteY0" fmla="*/ 1755913 h 1755913"/>
              <a:gd name="connsiteX1" fmla="*/ 3652017 w 3718892"/>
              <a:gd name="connsiteY1" fmla="*/ 1155922 h 1755913"/>
              <a:gd name="connsiteX2" fmla="*/ 3629282 w 3718892"/>
              <a:gd name="connsiteY2" fmla="*/ 518270 h 1755913"/>
              <a:gd name="connsiteX3" fmla="*/ 3246783 w 3718892"/>
              <a:gd name="connsiteY3" fmla="*/ 339586 h 1755913"/>
              <a:gd name="connsiteX4" fmla="*/ 2236305 w 3718892"/>
              <a:gd name="connsiteY4" fmla="*/ 256760 h 1755913"/>
              <a:gd name="connsiteX5" fmla="*/ 1126435 w 3718892"/>
              <a:gd name="connsiteY5" fmla="*/ 207065 h 1755913"/>
              <a:gd name="connsiteX6" fmla="*/ 350662 w 3718892"/>
              <a:gd name="connsiteY6" fmla="*/ 186906 h 1755913"/>
              <a:gd name="connsiteX7" fmla="*/ 0 w 3718892"/>
              <a:gd name="connsiteY7" fmla="*/ 0 h 1755913"/>
              <a:gd name="connsiteX0" fmla="*/ 3718892 w 3718892"/>
              <a:gd name="connsiteY0" fmla="*/ 1755913 h 1755913"/>
              <a:gd name="connsiteX1" fmla="*/ 3652017 w 3718892"/>
              <a:gd name="connsiteY1" fmla="*/ 1155922 h 1755913"/>
              <a:gd name="connsiteX2" fmla="*/ 3629282 w 3718892"/>
              <a:gd name="connsiteY2" fmla="*/ 518270 h 1755913"/>
              <a:gd name="connsiteX3" fmla="*/ 3246783 w 3718892"/>
              <a:gd name="connsiteY3" fmla="*/ 339586 h 1755913"/>
              <a:gd name="connsiteX4" fmla="*/ 2236305 w 3718892"/>
              <a:gd name="connsiteY4" fmla="*/ 256760 h 1755913"/>
              <a:gd name="connsiteX5" fmla="*/ 1246178 w 3718892"/>
              <a:gd name="connsiteY5" fmla="*/ 230694 h 1755913"/>
              <a:gd name="connsiteX6" fmla="*/ 350662 w 3718892"/>
              <a:gd name="connsiteY6" fmla="*/ 186906 h 1755913"/>
              <a:gd name="connsiteX7" fmla="*/ 0 w 3718892"/>
              <a:gd name="connsiteY7" fmla="*/ 0 h 1755913"/>
              <a:gd name="connsiteX0" fmla="*/ 3557241 w 3557241"/>
              <a:gd name="connsiteY0" fmla="*/ 1755913 h 1755913"/>
              <a:gd name="connsiteX1" fmla="*/ 3490366 w 3557241"/>
              <a:gd name="connsiteY1" fmla="*/ 1155922 h 1755913"/>
              <a:gd name="connsiteX2" fmla="*/ 3467631 w 3557241"/>
              <a:gd name="connsiteY2" fmla="*/ 518270 h 1755913"/>
              <a:gd name="connsiteX3" fmla="*/ 3085132 w 3557241"/>
              <a:gd name="connsiteY3" fmla="*/ 339586 h 1755913"/>
              <a:gd name="connsiteX4" fmla="*/ 2074654 w 3557241"/>
              <a:gd name="connsiteY4" fmla="*/ 256760 h 1755913"/>
              <a:gd name="connsiteX5" fmla="*/ 1084527 w 3557241"/>
              <a:gd name="connsiteY5" fmla="*/ 230694 h 1755913"/>
              <a:gd name="connsiteX6" fmla="*/ 189011 w 3557241"/>
              <a:gd name="connsiteY6" fmla="*/ 186906 h 1755913"/>
              <a:gd name="connsiteX7" fmla="*/ 0 w 3557241"/>
              <a:gd name="connsiteY7" fmla="*/ 0 h 1755913"/>
              <a:gd name="connsiteX0" fmla="*/ 3557241 w 3557241"/>
              <a:gd name="connsiteY0" fmla="*/ 1755913 h 1755913"/>
              <a:gd name="connsiteX1" fmla="*/ 3490366 w 3557241"/>
              <a:gd name="connsiteY1" fmla="*/ 1155922 h 1755913"/>
              <a:gd name="connsiteX2" fmla="*/ 3467631 w 3557241"/>
              <a:gd name="connsiteY2" fmla="*/ 518270 h 1755913"/>
              <a:gd name="connsiteX3" fmla="*/ 3085132 w 3557241"/>
              <a:gd name="connsiteY3" fmla="*/ 339586 h 1755913"/>
              <a:gd name="connsiteX4" fmla="*/ 2074654 w 3557241"/>
              <a:gd name="connsiteY4" fmla="*/ 256760 h 1755913"/>
              <a:gd name="connsiteX5" fmla="*/ 1084527 w 3557241"/>
              <a:gd name="connsiteY5" fmla="*/ 230694 h 1755913"/>
              <a:gd name="connsiteX6" fmla="*/ 189011 w 3557241"/>
              <a:gd name="connsiteY6" fmla="*/ 186906 h 1755913"/>
              <a:gd name="connsiteX7" fmla="*/ 0 w 3557241"/>
              <a:gd name="connsiteY7" fmla="*/ 0 h 1755913"/>
              <a:gd name="connsiteX0" fmla="*/ 3557241 w 3557241"/>
              <a:gd name="connsiteY0" fmla="*/ 1755913 h 1755913"/>
              <a:gd name="connsiteX1" fmla="*/ 3490366 w 3557241"/>
              <a:gd name="connsiteY1" fmla="*/ 1155922 h 1755913"/>
              <a:gd name="connsiteX2" fmla="*/ 3467631 w 3557241"/>
              <a:gd name="connsiteY2" fmla="*/ 518270 h 1755913"/>
              <a:gd name="connsiteX3" fmla="*/ 3085132 w 3557241"/>
              <a:gd name="connsiteY3" fmla="*/ 339586 h 1755913"/>
              <a:gd name="connsiteX4" fmla="*/ 2074654 w 3557241"/>
              <a:gd name="connsiteY4" fmla="*/ 256760 h 1755913"/>
              <a:gd name="connsiteX5" fmla="*/ 1084527 w 3557241"/>
              <a:gd name="connsiteY5" fmla="*/ 230694 h 1755913"/>
              <a:gd name="connsiteX6" fmla="*/ 320727 w 3557241"/>
              <a:gd name="connsiteY6" fmla="*/ 210534 h 1755913"/>
              <a:gd name="connsiteX7" fmla="*/ 0 w 3557241"/>
              <a:gd name="connsiteY7" fmla="*/ 0 h 1755913"/>
              <a:gd name="connsiteX0" fmla="*/ 3557241 w 3557241"/>
              <a:gd name="connsiteY0" fmla="*/ 1755913 h 1755913"/>
              <a:gd name="connsiteX1" fmla="*/ 3467631 w 3557241"/>
              <a:gd name="connsiteY1" fmla="*/ 518270 h 1755913"/>
              <a:gd name="connsiteX2" fmla="*/ 3085132 w 3557241"/>
              <a:gd name="connsiteY2" fmla="*/ 339586 h 1755913"/>
              <a:gd name="connsiteX3" fmla="*/ 2074654 w 3557241"/>
              <a:gd name="connsiteY3" fmla="*/ 256760 h 1755913"/>
              <a:gd name="connsiteX4" fmla="*/ 1084527 w 3557241"/>
              <a:gd name="connsiteY4" fmla="*/ 230694 h 1755913"/>
              <a:gd name="connsiteX5" fmla="*/ 320727 w 3557241"/>
              <a:gd name="connsiteY5" fmla="*/ 210534 h 1755913"/>
              <a:gd name="connsiteX6" fmla="*/ 0 w 3557241"/>
              <a:gd name="connsiteY6" fmla="*/ 0 h 1755913"/>
              <a:gd name="connsiteX0" fmla="*/ 3557241 w 3600781"/>
              <a:gd name="connsiteY0" fmla="*/ 1755913 h 1755913"/>
              <a:gd name="connsiteX1" fmla="*/ 3467631 w 3600781"/>
              <a:gd name="connsiteY1" fmla="*/ 518270 h 1755913"/>
              <a:gd name="connsiteX2" fmla="*/ 2074654 w 3600781"/>
              <a:gd name="connsiteY2" fmla="*/ 256760 h 1755913"/>
              <a:gd name="connsiteX3" fmla="*/ 1084527 w 3600781"/>
              <a:gd name="connsiteY3" fmla="*/ 230694 h 1755913"/>
              <a:gd name="connsiteX4" fmla="*/ 320727 w 3600781"/>
              <a:gd name="connsiteY4" fmla="*/ 210534 h 1755913"/>
              <a:gd name="connsiteX5" fmla="*/ 0 w 3600781"/>
              <a:gd name="connsiteY5" fmla="*/ 0 h 1755913"/>
              <a:gd name="connsiteX0" fmla="*/ 3557241 w 3600781"/>
              <a:gd name="connsiteY0" fmla="*/ 1755913 h 1755913"/>
              <a:gd name="connsiteX1" fmla="*/ 3467631 w 3600781"/>
              <a:gd name="connsiteY1" fmla="*/ 518270 h 1755913"/>
              <a:gd name="connsiteX2" fmla="*/ 2074654 w 3600781"/>
              <a:gd name="connsiteY2" fmla="*/ 256760 h 1755913"/>
              <a:gd name="connsiteX3" fmla="*/ 320727 w 3600781"/>
              <a:gd name="connsiteY3" fmla="*/ 210534 h 1755913"/>
              <a:gd name="connsiteX4" fmla="*/ 0 w 3600781"/>
              <a:gd name="connsiteY4" fmla="*/ 0 h 1755913"/>
              <a:gd name="connsiteX0" fmla="*/ 3557241 w 3728176"/>
              <a:gd name="connsiteY0" fmla="*/ 1755913 h 1755913"/>
              <a:gd name="connsiteX1" fmla="*/ 3467631 w 3728176"/>
              <a:gd name="connsiteY1" fmla="*/ 518270 h 1755913"/>
              <a:gd name="connsiteX2" fmla="*/ 320727 w 3728176"/>
              <a:gd name="connsiteY2" fmla="*/ 210534 h 1755913"/>
              <a:gd name="connsiteX3" fmla="*/ 0 w 3728176"/>
              <a:gd name="connsiteY3" fmla="*/ 0 h 1755913"/>
              <a:gd name="connsiteX0" fmla="*/ 3557241 w 3706749"/>
              <a:gd name="connsiteY0" fmla="*/ 1755913 h 1755913"/>
              <a:gd name="connsiteX1" fmla="*/ 3436201 w 3706749"/>
              <a:gd name="connsiteY1" fmla="*/ 420468 h 1755913"/>
              <a:gd name="connsiteX2" fmla="*/ 320727 w 3706749"/>
              <a:gd name="connsiteY2" fmla="*/ 210534 h 1755913"/>
              <a:gd name="connsiteX3" fmla="*/ 0 w 3706749"/>
              <a:gd name="connsiteY3" fmla="*/ 0 h 1755913"/>
              <a:gd name="connsiteX0" fmla="*/ 3557241 w 3557241"/>
              <a:gd name="connsiteY0" fmla="*/ 1755913 h 1755913"/>
              <a:gd name="connsiteX1" fmla="*/ 3436201 w 3557241"/>
              <a:gd name="connsiteY1" fmla="*/ 420468 h 1755913"/>
              <a:gd name="connsiteX2" fmla="*/ 320727 w 3557241"/>
              <a:gd name="connsiteY2" fmla="*/ 210534 h 1755913"/>
              <a:gd name="connsiteX3" fmla="*/ 0 w 3557241"/>
              <a:gd name="connsiteY3" fmla="*/ 0 h 1755913"/>
              <a:gd name="connsiteX0" fmla="*/ 3557241 w 3557241"/>
              <a:gd name="connsiteY0" fmla="*/ 1755913 h 1755913"/>
              <a:gd name="connsiteX1" fmla="*/ 3436201 w 3557241"/>
              <a:gd name="connsiteY1" fmla="*/ 420468 h 1755913"/>
              <a:gd name="connsiteX2" fmla="*/ 320727 w 3557241"/>
              <a:gd name="connsiteY2" fmla="*/ 210534 h 1755913"/>
              <a:gd name="connsiteX3" fmla="*/ 0 w 3557241"/>
              <a:gd name="connsiteY3" fmla="*/ 0 h 1755913"/>
              <a:gd name="connsiteX0" fmla="*/ 3557241 w 3557241"/>
              <a:gd name="connsiteY0" fmla="*/ 1755913 h 1755913"/>
              <a:gd name="connsiteX1" fmla="*/ 3485591 w 3557241"/>
              <a:gd name="connsiteY1" fmla="*/ 398241 h 1755913"/>
              <a:gd name="connsiteX2" fmla="*/ 320727 w 3557241"/>
              <a:gd name="connsiteY2" fmla="*/ 210534 h 1755913"/>
              <a:gd name="connsiteX3" fmla="*/ 0 w 3557241"/>
              <a:gd name="connsiteY3" fmla="*/ 0 h 1755913"/>
              <a:gd name="connsiteX0" fmla="*/ 3557241 w 3557241"/>
              <a:gd name="connsiteY0" fmla="*/ 1755913 h 1755913"/>
              <a:gd name="connsiteX1" fmla="*/ 3485591 w 3557241"/>
              <a:gd name="connsiteY1" fmla="*/ 398241 h 1755913"/>
              <a:gd name="connsiteX2" fmla="*/ 320727 w 3557241"/>
              <a:gd name="connsiteY2" fmla="*/ 210534 h 1755913"/>
              <a:gd name="connsiteX3" fmla="*/ 0 w 3557241"/>
              <a:gd name="connsiteY3" fmla="*/ 0 h 1755913"/>
              <a:gd name="connsiteX0" fmla="*/ 3525812 w 3525812"/>
              <a:gd name="connsiteY0" fmla="*/ 1764804 h 1764804"/>
              <a:gd name="connsiteX1" fmla="*/ 3485591 w 3525812"/>
              <a:gd name="connsiteY1" fmla="*/ 398241 h 1764804"/>
              <a:gd name="connsiteX2" fmla="*/ 320727 w 3525812"/>
              <a:gd name="connsiteY2" fmla="*/ 210534 h 1764804"/>
              <a:gd name="connsiteX3" fmla="*/ 0 w 3525812"/>
              <a:gd name="connsiteY3" fmla="*/ 0 h 1764804"/>
              <a:gd name="connsiteX0" fmla="*/ 3525812 w 3525812"/>
              <a:gd name="connsiteY0" fmla="*/ 1764804 h 1764804"/>
              <a:gd name="connsiteX1" fmla="*/ 3485591 w 3525812"/>
              <a:gd name="connsiteY1" fmla="*/ 398241 h 1764804"/>
              <a:gd name="connsiteX2" fmla="*/ 320727 w 3525812"/>
              <a:gd name="connsiteY2" fmla="*/ 210534 h 1764804"/>
              <a:gd name="connsiteX3" fmla="*/ 0 w 3525812"/>
              <a:gd name="connsiteY3" fmla="*/ 0 h 1764804"/>
              <a:gd name="connsiteX0" fmla="*/ 3525812 w 3525812"/>
              <a:gd name="connsiteY0" fmla="*/ 1764804 h 1764804"/>
              <a:gd name="connsiteX1" fmla="*/ 3485591 w 3525812"/>
              <a:gd name="connsiteY1" fmla="*/ 398241 h 1764804"/>
              <a:gd name="connsiteX2" fmla="*/ 320727 w 3525812"/>
              <a:gd name="connsiteY2" fmla="*/ 210534 h 1764804"/>
              <a:gd name="connsiteX3" fmla="*/ 0 w 3525812"/>
              <a:gd name="connsiteY3" fmla="*/ 0 h 1764804"/>
              <a:gd name="connsiteX0" fmla="*/ 3525812 w 3525812"/>
              <a:gd name="connsiteY0" fmla="*/ 1764804 h 1764804"/>
              <a:gd name="connsiteX1" fmla="*/ 3485591 w 3525812"/>
              <a:gd name="connsiteY1" fmla="*/ 398241 h 1764804"/>
              <a:gd name="connsiteX2" fmla="*/ 365627 w 3525812"/>
              <a:gd name="connsiteY2" fmla="*/ 214979 h 1764804"/>
              <a:gd name="connsiteX3" fmla="*/ 0 w 3525812"/>
              <a:gd name="connsiteY3" fmla="*/ 0 h 1764804"/>
              <a:gd name="connsiteX0" fmla="*/ 3525812 w 3525812"/>
              <a:gd name="connsiteY0" fmla="*/ 1764804 h 1764804"/>
              <a:gd name="connsiteX1" fmla="*/ 3485591 w 3525812"/>
              <a:gd name="connsiteY1" fmla="*/ 398241 h 1764804"/>
              <a:gd name="connsiteX2" fmla="*/ 365627 w 3525812"/>
              <a:gd name="connsiteY2" fmla="*/ 214979 h 1764804"/>
              <a:gd name="connsiteX3" fmla="*/ 0 w 3525812"/>
              <a:gd name="connsiteY3" fmla="*/ 0 h 1764804"/>
              <a:gd name="connsiteX0" fmla="*/ 3525812 w 3525812"/>
              <a:gd name="connsiteY0" fmla="*/ 1764804 h 1764804"/>
              <a:gd name="connsiteX1" fmla="*/ 3485591 w 3525812"/>
              <a:gd name="connsiteY1" fmla="*/ 398241 h 1764804"/>
              <a:gd name="connsiteX2" fmla="*/ 365627 w 3525812"/>
              <a:gd name="connsiteY2" fmla="*/ 214979 h 1764804"/>
              <a:gd name="connsiteX3" fmla="*/ 0 w 3525812"/>
              <a:gd name="connsiteY3" fmla="*/ 0 h 1764804"/>
              <a:gd name="connsiteX0" fmla="*/ 3525812 w 3525812"/>
              <a:gd name="connsiteY0" fmla="*/ 1764804 h 1764804"/>
              <a:gd name="connsiteX1" fmla="*/ 3485591 w 3525812"/>
              <a:gd name="connsiteY1" fmla="*/ 398241 h 1764804"/>
              <a:gd name="connsiteX2" fmla="*/ 365627 w 3525812"/>
              <a:gd name="connsiteY2" fmla="*/ 214979 h 1764804"/>
              <a:gd name="connsiteX3" fmla="*/ 0 w 3525812"/>
              <a:gd name="connsiteY3" fmla="*/ 0 h 1764804"/>
              <a:gd name="connsiteX0" fmla="*/ 3400093 w 3400093"/>
              <a:gd name="connsiteY0" fmla="*/ 1751467 h 1751467"/>
              <a:gd name="connsiteX1" fmla="*/ 3359872 w 3400093"/>
              <a:gd name="connsiteY1" fmla="*/ 384904 h 1751467"/>
              <a:gd name="connsiteX2" fmla="*/ 239908 w 3400093"/>
              <a:gd name="connsiteY2" fmla="*/ 201642 h 1751467"/>
              <a:gd name="connsiteX3" fmla="*/ 0 w 3400093"/>
              <a:gd name="connsiteY3" fmla="*/ 0 h 1751467"/>
              <a:gd name="connsiteX0" fmla="*/ 3436013 w 3436013"/>
              <a:gd name="connsiteY0" fmla="*/ 1751467 h 1751467"/>
              <a:gd name="connsiteX1" fmla="*/ 3395792 w 3436013"/>
              <a:gd name="connsiteY1" fmla="*/ 384904 h 1751467"/>
              <a:gd name="connsiteX2" fmla="*/ 275828 w 3436013"/>
              <a:gd name="connsiteY2" fmla="*/ 201642 h 1751467"/>
              <a:gd name="connsiteX3" fmla="*/ 0 w 3436013"/>
              <a:gd name="connsiteY3" fmla="*/ 0 h 1751467"/>
              <a:gd name="connsiteX0" fmla="*/ 3436013 w 3436013"/>
              <a:gd name="connsiteY0" fmla="*/ 1751467 h 1751467"/>
              <a:gd name="connsiteX1" fmla="*/ 3395792 w 3436013"/>
              <a:gd name="connsiteY1" fmla="*/ 384904 h 1751467"/>
              <a:gd name="connsiteX2" fmla="*/ 275828 w 3436013"/>
              <a:gd name="connsiteY2" fmla="*/ 201642 h 1751467"/>
              <a:gd name="connsiteX3" fmla="*/ 0 w 3436013"/>
              <a:gd name="connsiteY3" fmla="*/ 0 h 1751467"/>
              <a:gd name="connsiteX0" fmla="*/ 3436013 w 3436013"/>
              <a:gd name="connsiteY0" fmla="*/ 1751467 h 1751467"/>
              <a:gd name="connsiteX1" fmla="*/ 3395792 w 3436013"/>
              <a:gd name="connsiteY1" fmla="*/ 384904 h 1751467"/>
              <a:gd name="connsiteX2" fmla="*/ 275828 w 3436013"/>
              <a:gd name="connsiteY2" fmla="*/ 201642 h 1751467"/>
              <a:gd name="connsiteX3" fmla="*/ 0 w 3436013"/>
              <a:gd name="connsiteY3" fmla="*/ 0 h 1751467"/>
              <a:gd name="connsiteX0" fmla="*/ 3436013 w 3436013"/>
              <a:gd name="connsiteY0" fmla="*/ 1751467 h 1751467"/>
              <a:gd name="connsiteX1" fmla="*/ 3395792 w 3436013"/>
              <a:gd name="connsiteY1" fmla="*/ 384904 h 1751467"/>
              <a:gd name="connsiteX2" fmla="*/ 567676 w 3436013"/>
              <a:gd name="connsiteY2" fmla="*/ 228315 h 1751467"/>
              <a:gd name="connsiteX3" fmla="*/ 0 w 3436013"/>
              <a:gd name="connsiteY3" fmla="*/ 0 h 1751467"/>
              <a:gd name="connsiteX0" fmla="*/ 3436013 w 3436013"/>
              <a:gd name="connsiteY0" fmla="*/ 1751467 h 1751467"/>
              <a:gd name="connsiteX1" fmla="*/ 3395792 w 3436013"/>
              <a:gd name="connsiteY1" fmla="*/ 384904 h 1751467"/>
              <a:gd name="connsiteX2" fmla="*/ 567676 w 3436013"/>
              <a:gd name="connsiteY2" fmla="*/ 228315 h 1751467"/>
              <a:gd name="connsiteX3" fmla="*/ 0 w 3436013"/>
              <a:gd name="connsiteY3" fmla="*/ 0 h 1751467"/>
              <a:gd name="connsiteX0" fmla="*/ 3436013 w 3436013"/>
              <a:gd name="connsiteY0" fmla="*/ 1751467 h 1751467"/>
              <a:gd name="connsiteX1" fmla="*/ 3395792 w 3436013"/>
              <a:gd name="connsiteY1" fmla="*/ 384904 h 1751467"/>
              <a:gd name="connsiteX2" fmla="*/ 253378 w 3436013"/>
              <a:gd name="connsiteY2" fmla="*/ 152741 h 1751467"/>
              <a:gd name="connsiteX3" fmla="*/ 0 w 3436013"/>
              <a:gd name="connsiteY3" fmla="*/ 0 h 1751467"/>
              <a:gd name="connsiteX0" fmla="*/ 3436013 w 3436013"/>
              <a:gd name="connsiteY0" fmla="*/ 1751467 h 1751467"/>
              <a:gd name="connsiteX1" fmla="*/ 3404772 w 3436013"/>
              <a:gd name="connsiteY1" fmla="*/ 371568 h 1751467"/>
              <a:gd name="connsiteX2" fmla="*/ 253378 w 3436013"/>
              <a:gd name="connsiteY2" fmla="*/ 152741 h 1751467"/>
              <a:gd name="connsiteX3" fmla="*/ 0 w 3436013"/>
              <a:gd name="connsiteY3" fmla="*/ 0 h 1751467"/>
              <a:gd name="connsiteX0" fmla="*/ 3436013 w 3436013"/>
              <a:gd name="connsiteY0" fmla="*/ 1751467 h 1751467"/>
              <a:gd name="connsiteX1" fmla="*/ 3404772 w 3436013"/>
              <a:gd name="connsiteY1" fmla="*/ 371568 h 1751467"/>
              <a:gd name="connsiteX2" fmla="*/ 253378 w 3436013"/>
              <a:gd name="connsiteY2" fmla="*/ 152741 h 1751467"/>
              <a:gd name="connsiteX3" fmla="*/ 0 w 3436013"/>
              <a:gd name="connsiteY3" fmla="*/ 0 h 1751467"/>
              <a:gd name="connsiteX0" fmla="*/ 3436013 w 3436013"/>
              <a:gd name="connsiteY0" fmla="*/ 1751467 h 1751467"/>
              <a:gd name="connsiteX1" fmla="*/ 3404772 w 3436013"/>
              <a:gd name="connsiteY1" fmla="*/ 371568 h 1751467"/>
              <a:gd name="connsiteX2" fmla="*/ 253378 w 3436013"/>
              <a:gd name="connsiteY2" fmla="*/ 152741 h 1751467"/>
              <a:gd name="connsiteX3" fmla="*/ 0 w 3436013"/>
              <a:gd name="connsiteY3" fmla="*/ 0 h 1751467"/>
              <a:gd name="connsiteX0" fmla="*/ 3182635 w 3182635"/>
              <a:gd name="connsiteY0" fmla="*/ 1598726 h 1598726"/>
              <a:gd name="connsiteX1" fmla="*/ 3151394 w 3182635"/>
              <a:gd name="connsiteY1" fmla="*/ 218827 h 1598726"/>
              <a:gd name="connsiteX2" fmla="*/ 0 w 3182635"/>
              <a:gd name="connsiteY2" fmla="*/ 0 h 1598726"/>
              <a:gd name="connsiteX0" fmla="*/ 31241 w 31241"/>
              <a:gd name="connsiteY0" fmla="*/ 1379899 h 1379899"/>
              <a:gd name="connsiteX1" fmla="*/ 0 w 31241"/>
              <a:gd name="connsiteY1" fmla="*/ 0 h 1379899"/>
              <a:gd name="connsiteX0" fmla="*/ 20267 w 20267"/>
              <a:gd name="connsiteY0" fmla="*/ 1559855 h 1559855"/>
              <a:gd name="connsiteX1" fmla="*/ 0 w 20267"/>
              <a:gd name="connsiteY1" fmla="*/ 0 h 1559855"/>
              <a:gd name="connsiteX0" fmla="*/ 14780 w 14780"/>
              <a:gd name="connsiteY0" fmla="*/ 1576215 h 1576215"/>
              <a:gd name="connsiteX1" fmla="*/ 0 w 14780"/>
              <a:gd name="connsiteY1" fmla="*/ 0 h 1576215"/>
              <a:gd name="connsiteX0" fmla="*/ 14780 w 14780"/>
              <a:gd name="connsiteY0" fmla="*/ 1576215 h 1576215"/>
              <a:gd name="connsiteX1" fmla="*/ 0 w 14780"/>
              <a:gd name="connsiteY1" fmla="*/ 0 h 1576215"/>
              <a:gd name="connsiteX0" fmla="*/ 14780 w 14780"/>
              <a:gd name="connsiteY0" fmla="*/ 1603481 h 1603481"/>
              <a:gd name="connsiteX1" fmla="*/ 0 w 14780"/>
              <a:gd name="connsiteY1" fmla="*/ 0 h 1603481"/>
              <a:gd name="connsiteX0" fmla="*/ 311075 w 311075"/>
              <a:gd name="connsiteY0" fmla="*/ 1636200 h 1636200"/>
              <a:gd name="connsiteX1" fmla="*/ 0 w 311075"/>
              <a:gd name="connsiteY1" fmla="*/ 0 h 1636200"/>
              <a:gd name="connsiteX0" fmla="*/ 311075 w 360580"/>
              <a:gd name="connsiteY0" fmla="*/ 1636200 h 1636200"/>
              <a:gd name="connsiteX1" fmla="*/ 0 w 360580"/>
              <a:gd name="connsiteY1" fmla="*/ 0 h 1636200"/>
              <a:gd name="connsiteX0" fmla="*/ 404354 w 419464"/>
              <a:gd name="connsiteY0" fmla="*/ 1603349 h 1603349"/>
              <a:gd name="connsiteX1" fmla="*/ 0 w 419464"/>
              <a:gd name="connsiteY1" fmla="*/ 0 h 1603349"/>
              <a:gd name="connsiteX0" fmla="*/ 404354 w 423492"/>
              <a:gd name="connsiteY0" fmla="*/ 1603349 h 1603349"/>
              <a:gd name="connsiteX1" fmla="*/ 0 w 423492"/>
              <a:gd name="connsiteY1" fmla="*/ 0 h 1603349"/>
              <a:gd name="connsiteX0" fmla="*/ 404354 w 423492"/>
              <a:gd name="connsiteY0" fmla="*/ 1603349 h 1603349"/>
              <a:gd name="connsiteX1" fmla="*/ 0 w 423492"/>
              <a:gd name="connsiteY1" fmla="*/ 0 h 1603349"/>
              <a:gd name="connsiteX0" fmla="*/ 404354 w 411392"/>
              <a:gd name="connsiteY0" fmla="*/ 1603349 h 1603349"/>
              <a:gd name="connsiteX1" fmla="*/ 0 w 411392"/>
              <a:gd name="connsiteY1" fmla="*/ 0 h 1603349"/>
              <a:gd name="connsiteX0" fmla="*/ 404354 w 404354"/>
              <a:gd name="connsiteY0" fmla="*/ 1603349 h 1603349"/>
              <a:gd name="connsiteX1" fmla="*/ 0 w 404354"/>
              <a:gd name="connsiteY1" fmla="*/ 0 h 1603349"/>
              <a:gd name="connsiteX0" fmla="*/ 404354 w 404354"/>
              <a:gd name="connsiteY0" fmla="*/ 1603349 h 1603349"/>
              <a:gd name="connsiteX1" fmla="*/ 0 w 404354"/>
              <a:gd name="connsiteY1" fmla="*/ 0 h 1603349"/>
              <a:gd name="connsiteX0" fmla="*/ 404354 w 404354"/>
              <a:gd name="connsiteY0" fmla="*/ 1603349 h 1603349"/>
              <a:gd name="connsiteX1" fmla="*/ 0 w 404354"/>
              <a:gd name="connsiteY1" fmla="*/ 0 h 1603349"/>
              <a:gd name="connsiteX0" fmla="*/ 404354 w 404354"/>
              <a:gd name="connsiteY0" fmla="*/ 1603349 h 1603349"/>
              <a:gd name="connsiteX1" fmla="*/ 0 w 404354"/>
              <a:gd name="connsiteY1" fmla="*/ 0 h 1603349"/>
              <a:gd name="connsiteX0" fmla="*/ 404354 w 404354"/>
              <a:gd name="connsiteY0" fmla="*/ 1603349 h 1603349"/>
              <a:gd name="connsiteX1" fmla="*/ 0 w 404354"/>
              <a:gd name="connsiteY1" fmla="*/ 0 h 1603349"/>
            </a:gdLst>
            <a:ahLst/>
            <a:cxnLst>
              <a:cxn ang="0">
                <a:pos x="connsiteX0" y="connsiteY0"/>
              </a:cxn>
              <a:cxn ang="0">
                <a:pos x="connsiteX1" y="connsiteY1"/>
              </a:cxn>
            </a:cxnLst>
            <a:rect l="l" t="t" r="r" b="b"/>
            <a:pathLst>
              <a:path w="404354" h="1603349">
                <a:moveTo>
                  <a:pt x="404354" y="1603349"/>
                </a:moveTo>
                <a:cubicBezTo>
                  <a:pt x="396966" y="89116"/>
                  <a:pt x="434595" y="11994"/>
                  <a:pt x="0" y="0"/>
                </a:cubicBezTo>
              </a:path>
            </a:pathLst>
          </a:custGeom>
          <a:noFill/>
          <a:ln w="25400">
            <a:solidFill>
              <a:srgbClr val="0078D4"/>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Arrow33_44">
            <a:extLst>
              <a:ext uri="{FF2B5EF4-FFF2-40B4-BE49-F238E27FC236}">
                <a16:creationId xmlns:a16="http://schemas.microsoft.com/office/drawing/2014/main" id="{C0CB3648-E575-4E83-AEBE-7FE995825F72}"/>
              </a:ext>
              <a:ext uri="{147F2762-F138-4A5C-976F-8EAC2B608ADB}">
                <a16:predDERef xmlns:a16="http://schemas.microsoft.com/office/drawing/2014/main" pred="{D58B0CCE-3D01-42FF-B104-E8C416732303}"/>
              </a:ext>
              <a:ext uri="{C183D7F6-B498-43B3-948B-1728B52AA6E4}">
                <adec:decorative xmlns:adec="http://schemas.microsoft.com/office/drawing/2017/decorative" val="1"/>
              </a:ext>
            </a:extLst>
          </xdr:cNvPr>
          <xdr:cNvSpPr/>
        </xdr:nvSpPr>
        <xdr:spPr>
          <a:xfrm rot="5400000">
            <a:off x="5717233" y="7872816"/>
            <a:ext cx="96543" cy="228700"/>
          </a:xfrm>
          <a:custGeom>
            <a:avLst/>
            <a:gdLst>
              <a:gd name="connsiteX0" fmla="*/ 0 w 422414"/>
              <a:gd name="connsiteY0" fmla="*/ 472108 h 472108"/>
              <a:gd name="connsiteX1" fmla="*/ 223631 w 422414"/>
              <a:gd name="connsiteY1" fmla="*/ 356152 h 472108"/>
              <a:gd name="connsiteX2" fmla="*/ 422414 w 422414"/>
              <a:gd name="connsiteY2" fmla="*/ 0 h 472108"/>
              <a:gd name="connsiteX0" fmla="*/ 0 w 422414"/>
              <a:gd name="connsiteY0" fmla="*/ 472108 h 472108"/>
              <a:gd name="connsiteX1" fmla="*/ 422414 w 422414"/>
              <a:gd name="connsiteY1" fmla="*/ 0 h 472108"/>
              <a:gd name="connsiteX0" fmla="*/ 0 w 131373"/>
              <a:gd name="connsiteY0" fmla="*/ 488596 h 488596"/>
              <a:gd name="connsiteX1" fmla="*/ 131373 w 131373"/>
              <a:gd name="connsiteY1" fmla="*/ 0 h 488596"/>
              <a:gd name="connsiteX0" fmla="*/ 11502 w 11502"/>
              <a:gd name="connsiteY0" fmla="*/ 230282 h 230282"/>
              <a:gd name="connsiteX1" fmla="*/ 0 w 11502"/>
              <a:gd name="connsiteY1" fmla="*/ 0 h 230282"/>
              <a:gd name="connsiteX0" fmla="*/ 0 w 4373"/>
              <a:gd name="connsiteY0" fmla="*/ 230282 h 230282"/>
              <a:gd name="connsiteX1" fmla="*/ 4373 w 4373"/>
              <a:gd name="connsiteY1" fmla="*/ 0 h 230282"/>
              <a:gd name="connsiteX0" fmla="*/ 0 w 300418"/>
              <a:gd name="connsiteY0" fmla="*/ 7375 h 7375"/>
              <a:gd name="connsiteX1" fmla="*/ 300418 w 300418"/>
              <a:gd name="connsiteY1" fmla="*/ 0 h 7375"/>
              <a:gd name="connsiteX0" fmla="*/ 0 w 10000"/>
              <a:gd name="connsiteY0" fmla="*/ 10029 h 10029"/>
              <a:gd name="connsiteX1" fmla="*/ 10000 w 10000"/>
              <a:gd name="connsiteY1" fmla="*/ 29 h 10029"/>
              <a:gd name="connsiteX0" fmla="*/ 0 w 9655"/>
              <a:gd name="connsiteY0" fmla="*/ 11695 h 11695"/>
              <a:gd name="connsiteX1" fmla="*/ 9655 w 9655"/>
              <a:gd name="connsiteY1" fmla="*/ 23 h 11695"/>
              <a:gd name="connsiteX0" fmla="*/ 0 w 10000"/>
              <a:gd name="connsiteY0" fmla="*/ 9980 h 9980"/>
              <a:gd name="connsiteX1" fmla="*/ 10000 w 10000"/>
              <a:gd name="connsiteY1" fmla="*/ 0 h 9980"/>
            </a:gdLst>
            <a:ahLst/>
            <a:cxnLst>
              <a:cxn ang="0">
                <a:pos x="connsiteX0" y="connsiteY0"/>
              </a:cxn>
              <a:cxn ang="0">
                <a:pos x="connsiteX1" y="connsiteY1"/>
              </a:cxn>
            </a:cxnLst>
            <a:rect l="l" t="t" r="r" b="b"/>
            <a:pathLst>
              <a:path w="10000" h="9980">
                <a:moveTo>
                  <a:pt x="0" y="9980"/>
                </a:moveTo>
                <a:cubicBezTo>
                  <a:pt x="115" y="6116"/>
                  <a:pt x="-427" y="1667"/>
                  <a:pt x="10000" y="0"/>
                </a:cubicBezTo>
              </a:path>
            </a:pathLst>
          </a:custGeom>
          <a:noFill/>
          <a:ln w="25400">
            <a:solidFill>
              <a:srgbClr val="8661C5"/>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Arrow33_43">
            <a:extLst>
              <a:ext uri="{FF2B5EF4-FFF2-40B4-BE49-F238E27FC236}">
                <a16:creationId xmlns:a16="http://schemas.microsoft.com/office/drawing/2014/main" id="{9871209A-CA27-4D12-B99D-1231ADD1C013}"/>
              </a:ext>
              <a:ext uri="{147F2762-F138-4A5C-976F-8EAC2B608ADB}">
                <a16:predDERef xmlns:a16="http://schemas.microsoft.com/office/drawing/2014/main" pred="{A057F024-3919-4FCF-8BBE-0515A1D36692}"/>
              </a:ext>
              <a:ext uri="{C183D7F6-B498-43B3-948B-1728B52AA6E4}">
                <adec:decorative xmlns:adec="http://schemas.microsoft.com/office/drawing/2017/decorative" val="1"/>
              </a:ext>
            </a:extLst>
          </xdr:cNvPr>
          <xdr:cNvSpPr/>
        </xdr:nvSpPr>
        <xdr:spPr>
          <a:xfrm rot="5400000" flipH="1">
            <a:off x="5563794" y="7255217"/>
            <a:ext cx="435911" cy="233747"/>
          </a:xfrm>
          <a:custGeom>
            <a:avLst/>
            <a:gdLst>
              <a:gd name="connsiteX0" fmla="*/ 0 w 1772478"/>
              <a:gd name="connsiteY0" fmla="*/ 472109 h 472109"/>
              <a:gd name="connsiteX1" fmla="*/ 173934 w 1772478"/>
              <a:gd name="connsiteY1" fmla="*/ 323022 h 472109"/>
              <a:gd name="connsiteX2" fmla="*/ 571500 w 1772478"/>
              <a:gd name="connsiteY2" fmla="*/ 240196 h 472109"/>
              <a:gd name="connsiteX3" fmla="*/ 1557130 w 1772478"/>
              <a:gd name="connsiteY3" fmla="*/ 91109 h 472109"/>
              <a:gd name="connsiteX4" fmla="*/ 1772478 w 1772478"/>
              <a:gd name="connsiteY4" fmla="*/ 0 h 472109"/>
              <a:gd name="connsiteX0" fmla="*/ 0 w 1772478"/>
              <a:gd name="connsiteY0" fmla="*/ 472109 h 472109"/>
              <a:gd name="connsiteX1" fmla="*/ 173934 w 1772478"/>
              <a:gd name="connsiteY1" fmla="*/ 323022 h 472109"/>
              <a:gd name="connsiteX2" fmla="*/ 1557130 w 1772478"/>
              <a:gd name="connsiteY2" fmla="*/ 91109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63948 w 1772478"/>
              <a:gd name="connsiteY1" fmla="*/ 271517 h 472109"/>
              <a:gd name="connsiteX2" fmla="*/ 1561561 w 1772478"/>
              <a:gd name="connsiteY2" fmla="*/ 206009 h 472109"/>
              <a:gd name="connsiteX3" fmla="*/ 1772478 w 1772478"/>
              <a:gd name="connsiteY3" fmla="*/ 0 h 472109"/>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8340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89275 w 1391328"/>
              <a:gd name="connsiteY2" fmla="*/ 245629 h 468146"/>
              <a:gd name="connsiteX3" fmla="*/ 1391328 w 1391328"/>
              <a:gd name="connsiteY3" fmla="*/ 0 h 468146"/>
              <a:gd name="connsiteX0" fmla="*/ 0 w 1429217"/>
              <a:gd name="connsiteY0" fmla="*/ 419400 h 419400"/>
              <a:gd name="connsiteX1" fmla="*/ 253711 w 1429217"/>
              <a:gd name="connsiteY1" fmla="*/ 246545 h 419400"/>
              <a:gd name="connsiteX2" fmla="*/ 1189275 w 1429217"/>
              <a:gd name="connsiteY2" fmla="*/ 196883 h 419400"/>
              <a:gd name="connsiteX3" fmla="*/ 1429217 w 1429217"/>
              <a:gd name="connsiteY3" fmla="*/ 0 h 419400"/>
              <a:gd name="connsiteX0" fmla="*/ 0 w 1434630"/>
              <a:gd name="connsiteY0" fmla="*/ 404776 h 404776"/>
              <a:gd name="connsiteX1" fmla="*/ 253711 w 1434630"/>
              <a:gd name="connsiteY1" fmla="*/ 231921 h 404776"/>
              <a:gd name="connsiteX2" fmla="*/ 1189275 w 1434630"/>
              <a:gd name="connsiteY2" fmla="*/ 182259 h 404776"/>
              <a:gd name="connsiteX3" fmla="*/ 1434630 w 1434630"/>
              <a:gd name="connsiteY3" fmla="*/ 0 h 404776"/>
              <a:gd name="connsiteX0" fmla="*/ 0 w 1434675"/>
              <a:gd name="connsiteY0" fmla="*/ 404861 h 404861"/>
              <a:gd name="connsiteX1" fmla="*/ 253711 w 1434675"/>
              <a:gd name="connsiteY1" fmla="*/ 232006 h 404861"/>
              <a:gd name="connsiteX2" fmla="*/ 1189275 w 1434675"/>
              <a:gd name="connsiteY2" fmla="*/ 182344 h 404861"/>
              <a:gd name="connsiteX3" fmla="*/ 1434630 w 1434675"/>
              <a:gd name="connsiteY3" fmla="*/ 85 h 404861"/>
              <a:gd name="connsiteX0" fmla="*/ 0 w 1456321"/>
              <a:gd name="connsiteY0" fmla="*/ 395120 h 395120"/>
              <a:gd name="connsiteX1" fmla="*/ 253711 w 1456321"/>
              <a:gd name="connsiteY1" fmla="*/ 222265 h 395120"/>
              <a:gd name="connsiteX2" fmla="*/ 1189275 w 1456321"/>
              <a:gd name="connsiteY2" fmla="*/ 172603 h 395120"/>
              <a:gd name="connsiteX3" fmla="*/ 1456281 w 1456321"/>
              <a:gd name="connsiteY3" fmla="*/ 93 h 395120"/>
              <a:gd name="connsiteX0" fmla="*/ 0 w 1515851"/>
              <a:gd name="connsiteY0" fmla="*/ 385380 h 385380"/>
              <a:gd name="connsiteX1" fmla="*/ 253711 w 1515851"/>
              <a:gd name="connsiteY1" fmla="*/ 212525 h 385380"/>
              <a:gd name="connsiteX2" fmla="*/ 1189275 w 1515851"/>
              <a:gd name="connsiteY2" fmla="*/ 162863 h 385380"/>
              <a:gd name="connsiteX3" fmla="*/ 1515820 w 1515851"/>
              <a:gd name="connsiteY3" fmla="*/ 102 h 385380"/>
              <a:gd name="connsiteX0" fmla="*/ 0 w 1515855"/>
              <a:gd name="connsiteY0" fmla="*/ 385367 h 385367"/>
              <a:gd name="connsiteX1" fmla="*/ 253711 w 1515855"/>
              <a:gd name="connsiteY1" fmla="*/ 212512 h 385367"/>
              <a:gd name="connsiteX2" fmla="*/ 1189275 w 1515855"/>
              <a:gd name="connsiteY2" fmla="*/ 162850 h 385367"/>
              <a:gd name="connsiteX3" fmla="*/ 1515820 w 1515855"/>
              <a:gd name="connsiteY3" fmla="*/ 89 h 385367"/>
              <a:gd name="connsiteX0" fmla="*/ 0 w 1515820"/>
              <a:gd name="connsiteY0" fmla="*/ 385278 h 385278"/>
              <a:gd name="connsiteX1" fmla="*/ 253711 w 1515820"/>
              <a:gd name="connsiteY1" fmla="*/ 212423 h 385278"/>
              <a:gd name="connsiteX2" fmla="*/ 1515820 w 1515820"/>
              <a:gd name="connsiteY2" fmla="*/ 0 h 385278"/>
              <a:gd name="connsiteX0" fmla="*/ 6905 w 1522725"/>
              <a:gd name="connsiteY0" fmla="*/ 385278 h 385278"/>
              <a:gd name="connsiteX1" fmla="*/ 33286 w 1522725"/>
              <a:gd name="connsiteY1" fmla="*/ 231921 h 385278"/>
              <a:gd name="connsiteX2" fmla="*/ 1522725 w 1522725"/>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42 w 1515862"/>
              <a:gd name="connsiteY0" fmla="*/ 385278 h 385278"/>
              <a:gd name="connsiteX1" fmla="*/ 10185 w 1515862"/>
              <a:gd name="connsiteY1" fmla="*/ 241671 h 385278"/>
              <a:gd name="connsiteX2" fmla="*/ 1515862 w 1515862"/>
              <a:gd name="connsiteY2" fmla="*/ 0 h 385278"/>
              <a:gd name="connsiteX0" fmla="*/ 42 w 2343994"/>
              <a:gd name="connsiteY0" fmla="*/ 185418 h 185418"/>
              <a:gd name="connsiteX1" fmla="*/ 10185 w 2343994"/>
              <a:gd name="connsiteY1" fmla="*/ 41811 h 185418"/>
              <a:gd name="connsiteX2" fmla="*/ 2343994 w 2343994"/>
              <a:gd name="connsiteY2" fmla="*/ 0 h 185418"/>
              <a:gd name="connsiteX0" fmla="*/ 42 w 2343994"/>
              <a:gd name="connsiteY0" fmla="*/ 186973 h 186973"/>
              <a:gd name="connsiteX1" fmla="*/ 10185 w 2343994"/>
              <a:gd name="connsiteY1" fmla="*/ 43366 h 186973"/>
              <a:gd name="connsiteX2" fmla="*/ 2343994 w 2343994"/>
              <a:gd name="connsiteY2" fmla="*/ 1555 h 186973"/>
              <a:gd name="connsiteX0" fmla="*/ 42 w 2343994"/>
              <a:gd name="connsiteY0" fmla="*/ 185418 h 185418"/>
              <a:gd name="connsiteX1" fmla="*/ 10185 w 2343994"/>
              <a:gd name="connsiteY1" fmla="*/ 41811 h 185418"/>
              <a:gd name="connsiteX2" fmla="*/ 2343994 w 2343994"/>
              <a:gd name="connsiteY2" fmla="*/ 0 h 185418"/>
              <a:gd name="connsiteX0" fmla="*/ 682 w 2344634"/>
              <a:gd name="connsiteY0" fmla="*/ 185418 h 185418"/>
              <a:gd name="connsiteX1" fmla="*/ 0 w 2344634"/>
              <a:gd name="connsiteY1" fmla="*/ 22312 h 185418"/>
              <a:gd name="connsiteX2" fmla="*/ 2344634 w 2344634"/>
              <a:gd name="connsiteY2" fmla="*/ 0 h 185418"/>
              <a:gd name="connsiteX0" fmla="*/ 682 w 2339221"/>
              <a:gd name="connsiteY0" fmla="*/ 278036 h 278036"/>
              <a:gd name="connsiteX1" fmla="*/ 0 w 2339221"/>
              <a:gd name="connsiteY1" fmla="*/ 114930 h 278036"/>
              <a:gd name="connsiteX2" fmla="*/ 2339221 w 2339221"/>
              <a:gd name="connsiteY2" fmla="*/ 0 h 278036"/>
              <a:gd name="connsiteX0" fmla="*/ 682 w 2339221"/>
              <a:gd name="connsiteY0" fmla="*/ 278036 h 278036"/>
              <a:gd name="connsiteX1" fmla="*/ 0 w 2339221"/>
              <a:gd name="connsiteY1" fmla="*/ 114930 h 278036"/>
              <a:gd name="connsiteX2" fmla="*/ 2339221 w 2339221"/>
              <a:gd name="connsiteY2" fmla="*/ 0 h 278036"/>
              <a:gd name="connsiteX0" fmla="*/ 682 w 2339233"/>
              <a:gd name="connsiteY0" fmla="*/ 278036 h 278036"/>
              <a:gd name="connsiteX1" fmla="*/ 0 w 2339233"/>
              <a:gd name="connsiteY1" fmla="*/ 114930 h 278036"/>
              <a:gd name="connsiteX2" fmla="*/ 2339221 w 2339233"/>
              <a:gd name="connsiteY2" fmla="*/ 0 h 278036"/>
              <a:gd name="connsiteX0" fmla="*/ 682 w 2339221"/>
              <a:gd name="connsiteY0" fmla="*/ 292660 h 292660"/>
              <a:gd name="connsiteX1" fmla="*/ 0 w 2339221"/>
              <a:gd name="connsiteY1" fmla="*/ 129554 h 292660"/>
              <a:gd name="connsiteX2" fmla="*/ 2339221 w 2339221"/>
              <a:gd name="connsiteY2" fmla="*/ 0 h 292660"/>
              <a:gd name="connsiteX0" fmla="*/ 682 w 2339221"/>
              <a:gd name="connsiteY0" fmla="*/ 292660 h 292660"/>
              <a:gd name="connsiteX1" fmla="*/ 0 w 2339221"/>
              <a:gd name="connsiteY1" fmla="*/ 129554 h 292660"/>
              <a:gd name="connsiteX2" fmla="*/ 2339221 w 2339221"/>
              <a:gd name="connsiteY2" fmla="*/ 0 h 292660"/>
              <a:gd name="connsiteX0" fmla="*/ 347265 w 2685804"/>
              <a:gd name="connsiteY0" fmla="*/ 292660 h 292660"/>
              <a:gd name="connsiteX1" fmla="*/ 346583 w 2685804"/>
              <a:gd name="connsiteY1" fmla="*/ 129554 h 292660"/>
              <a:gd name="connsiteX2" fmla="*/ 2685804 w 2685804"/>
              <a:gd name="connsiteY2" fmla="*/ 0 h 292660"/>
              <a:gd name="connsiteX0" fmla="*/ 40418 w 2378957"/>
              <a:gd name="connsiteY0" fmla="*/ 292660 h 292660"/>
              <a:gd name="connsiteX1" fmla="*/ 564762 w 2378957"/>
              <a:gd name="connsiteY1" fmla="*/ 173426 h 292660"/>
              <a:gd name="connsiteX2" fmla="*/ 2378957 w 2378957"/>
              <a:gd name="connsiteY2" fmla="*/ 0 h 292660"/>
              <a:gd name="connsiteX0" fmla="*/ 2 w 2338541"/>
              <a:gd name="connsiteY0" fmla="*/ 292660 h 292660"/>
              <a:gd name="connsiteX1" fmla="*/ 524346 w 2338541"/>
              <a:gd name="connsiteY1" fmla="*/ 173426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3 w 2338542"/>
              <a:gd name="connsiteY0" fmla="*/ 292660 h 292660"/>
              <a:gd name="connsiteX1" fmla="*/ 513522 w 2338542"/>
              <a:gd name="connsiteY1" fmla="*/ 144178 h 292660"/>
              <a:gd name="connsiteX2" fmla="*/ 2338542 w 2338542"/>
              <a:gd name="connsiteY2" fmla="*/ 0 h 292660"/>
              <a:gd name="connsiteX0" fmla="*/ 2407 w 2340946"/>
              <a:gd name="connsiteY0" fmla="*/ 292660 h 292660"/>
              <a:gd name="connsiteX1" fmla="*/ 283183 w 2340946"/>
              <a:gd name="connsiteY1" fmla="*/ 149053 h 292660"/>
              <a:gd name="connsiteX2" fmla="*/ 2340946 w 2340946"/>
              <a:gd name="connsiteY2"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459 w 2338998"/>
              <a:gd name="connsiteY0" fmla="*/ 292660 h 292660"/>
              <a:gd name="connsiteX1" fmla="*/ 281235 w 2338998"/>
              <a:gd name="connsiteY1" fmla="*/ 149053 h 292660"/>
              <a:gd name="connsiteX2" fmla="*/ 1792695 w 2338998"/>
              <a:gd name="connsiteY2" fmla="*/ 162771 h 292660"/>
              <a:gd name="connsiteX3" fmla="*/ 2106627 w 2338998"/>
              <a:gd name="connsiteY3" fmla="*/ 123773 h 292660"/>
              <a:gd name="connsiteX4" fmla="*/ 2338998 w 2338998"/>
              <a:gd name="connsiteY4"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5234 w 2343773"/>
              <a:gd name="connsiteY0" fmla="*/ 292660 h 292660"/>
              <a:gd name="connsiteX1" fmla="*/ 286010 w 2343773"/>
              <a:gd name="connsiteY1" fmla="*/ 149053 h 292660"/>
              <a:gd name="connsiteX2" fmla="*/ 2078926 w 2343773"/>
              <a:gd name="connsiteY2" fmla="*/ 143272 h 292660"/>
              <a:gd name="connsiteX3" fmla="*/ 2343773 w 2343773"/>
              <a:gd name="connsiteY3" fmla="*/ 0 h 292660"/>
              <a:gd name="connsiteX0" fmla="*/ 5234 w 2365424"/>
              <a:gd name="connsiteY0" fmla="*/ 287785 h 287785"/>
              <a:gd name="connsiteX1" fmla="*/ 286010 w 2365424"/>
              <a:gd name="connsiteY1" fmla="*/ 144178 h 287785"/>
              <a:gd name="connsiteX2" fmla="*/ 2078926 w 2365424"/>
              <a:gd name="connsiteY2" fmla="*/ 138397 h 287785"/>
              <a:gd name="connsiteX3" fmla="*/ 2365424 w 2365424"/>
              <a:gd name="connsiteY3" fmla="*/ 0 h 287785"/>
              <a:gd name="connsiteX0" fmla="*/ 5234 w 2367518"/>
              <a:gd name="connsiteY0" fmla="*/ 287785 h 287785"/>
              <a:gd name="connsiteX1" fmla="*/ 286010 w 2367518"/>
              <a:gd name="connsiteY1" fmla="*/ 144178 h 287785"/>
              <a:gd name="connsiteX2" fmla="*/ 2078926 w 2367518"/>
              <a:gd name="connsiteY2" fmla="*/ 138397 h 287785"/>
              <a:gd name="connsiteX3" fmla="*/ 2365424 w 2367518"/>
              <a:gd name="connsiteY3" fmla="*/ 0 h 287785"/>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54251"/>
              <a:gd name="connsiteY0" fmla="*/ 312159 h 312159"/>
              <a:gd name="connsiteX1" fmla="*/ 286010 w 2354251"/>
              <a:gd name="connsiteY1" fmla="*/ 168552 h 312159"/>
              <a:gd name="connsiteX2" fmla="*/ 2078926 w 2354251"/>
              <a:gd name="connsiteY2" fmla="*/ 162771 h 312159"/>
              <a:gd name="connsiteX3" fmla="*/ 2343774 w 2354251"/>
              <a:gd name="connsiteY3" fmla="*/ 0 h 312159"/>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44660"/>
              <a:gd name="connsiteY0" fmla="*/ 312159 h 312159"/>
              <a:gd name="connsiteX1" fmla="*/ 286010 w 2344660"/>
              <a:gd name="connsiteY1" fmla="*/ 168552 h 312159"/>
              <a:gd name="connsiteX2" fmla="*/ 2078926 w 2344660"/>
              <a:gd name="connsiteY2" fmla="*/ 162771 h 312159"/>
              <a:gd name="connsiteX3" fmla="*/ 2343774 w 2344660"/>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943 w 2343483"/>
              <a:gd name="connsiteY0" fmla="*/ 312159 h 312159"/>
              <a:gd name="connsiteX1" fmla="*/ 285719 w 2343483"/>
              <a:gd name="connsiteY1" fmla="*/ 168552 h 312159"/>
              <a:gd name="connsiteX2" fmla="*/ 2067809 w 2343483"/>
              <a:gd name="connsiteY2" fmla="*/ 162772 h 312159"/>
              <a:gd name="connsiteX3" fmla="*/ 2343483 w 2343483"/>
              <a:gd name="connsiteY3" fmla="*/ 0 h 312159"/>
              <a:gd name="connsiteX0" fmla="*/ 4943 w 2359721"/>
              <a:gd name="connsiteY0" fmla="*/ 307284 h 307284"/>
              <a:gd name="connsiteX1" fmla="*/ 285719 w 2359721"/>
              <a:gd name="connsiteY1" fmla="*/ 163677 h 307284"/>
              <a:gd name="connsiteX2" fmla="*/ 2067809 w 2359721"/>
              <a:gd name="connsiteY2" fmla="*/ 157897 h 307284"/>
              <a:gd name="connsiteX3" fmla="*/ 2359721 w 2359721"/>
              <a:gd name="connsiteY3" fmla="*/ 0 h 307284"/>
              <a:gd name="connsiteX0" fmla="*/ 4943 w 2363146"/>
              <a:gd name="connsiteY0" fmla="*/ 307284 h 307284"/>
              <a:gd name="connsiteX1" fmla="*/ 285719 w 2363146"/>
              <a:gd name="connsiteY1" fmla="*/ 163677 h 307284"/>
              <a:gd name="connsiteX2" fmla="*/ 2067809 w 2363146"/>
              <a:gd name="connsiteY2" fmla="*/ 157897 h 307284"/>
              <a:gd name="connsiteX3" fmla="*/ 2359721 w 2363146"/>
              <a:gd name="connsiteY3" fmla="*/ 0 h 307284"/>
              <a:gd name="connsiteX0" fmla="*/ 4943 w 2340375"/>
              <a:gd name="connsiteY0" fmla="*/ 307284 h 307284"/>
              <a:gd name="connsiteX1" fmla="*/ 285719 w 2340375"/>
              <a:gd name="connsiteY1" fmla="*/ 163677 h 307284"/>
              <a:gd name="connsiteX2" fmla="*/ 2067809 w 2340375"/>
              <a:gd name="connsiteY2" fmla="*/ 157897 h 307284"/>
              <a:gd name="connsiteX3" fmla="*/ 2332659 w 2340375"/>
              <a:gd name="connsiteY3" fmla="*/ 0 h 307284"/>
              <a:gd name="connsiteX0" fmla="*/ 4943 w 2342772"/>
              <a:gd name="connsiteY0" fmla="*/ 307284 h 307284"/>
              <a:gd name="connsiteX1" fmla="*/ 285719 w 2342772"/>
              <a:gd name="connsiteY1" fmla="*/ 163677 h 307284"/>
              <a:gd name="connsiteX2" fmla="*/ 2067809 w 2342772"/>
              <a:gd name="connsiteY2" fmla="*/ 157897 h 307284"/>
              <a:gd name="connsiteX3" fmla="*/ 2332659 w 2342772"/>
              <a:gd name="connsiteY3" fmla="*/ 0 h 307284"/>
              <a:gd name="connsiteX0" fmla="*/ 4943 w 2333078"/>
              <a:gd name="connsiteY0" fmla="*/ 307284 h 307284"/>
              <a:gd name="connsiteX1" fmla="*/ 285719 w 2333078"/>
              <a:gd name="connsiteY1" fmla="*/ 163677 h 307284"/>
              <a:gd name="connsiteX2" fmla="*/ 2067809 w 2333078"/>
              <a:gd name="connsiteY2" fmla="*/ 157897 h 307284"/>
              <a:gd name="connsiteX3" fmla="*/ 2332659 w 2333078"/>
              <a:gd name="connsiteY3" fmla="*/ 0 h 307284"/>
              <a:gd name="connsiteX0" fmla="*/ 7284 w 2335419"/>
              <a:gd name="connsiteY0" fmla="*/ 307284 h 307284"/>
              <a:gd name="connsiteX1" fmla="*/ 288060 w 2335419"/>
              <a:gd name="connsiteY1" fmla="*/ 163677 h 307284"/>
              <a:gd name="connsiteX2" fmla="*/ 2070150 w 2335419"/>
              <a:gd name="connsiteY2" fmla="*/ 157897 h 307284"/>
              <a:gd name="connsiteX3" fmla="*/ 2335000 w 2335419"/>
              <a:gd name="connsiteY3" fmla="*/ 0 h 307284"/>
              <a:gd name="connsiteX0" fmla="*/ 4944 w 2333079"/>
              <a:gd name="connsiteY0" fmla="*/ 307284 h 307284"/>
              <a:gd name="connsiteX1" fmla="*/ 285720 w 2333079"/>
              <a:gd name="connsiteY1" fmla="*/ 163677 h 307284"/>
              <a:gd name="connsiteX2" fmla="*/ 2067810 w 2333079"/>
              <a:gd name="connsiteY2" fmla="*/ 157897 h 307284"/>
              <a:gd name="connsiteX3" fmla="*/ 2332660 w 2333079"/>
              <a:gd name="connsiteY3" fmla="*/ 0 h 307284"/>
              <a:gd name="connsiteX0" fmla="*/ 4 w 2328139"/>
              <a:gd name="connsiteY0" fmla="*/ 307284 h 307284"/>
              <a:gd name="connsiteX1" fmla="*/ 280780 w 2328139"/>
              <a:gd name="connsiteY1" fmla="*/ 163677 h 307284"/>
              <a:gd name="connsiteX2" fmla="*/ 2062870 w 2328139"/>
              <a:gd name="connsiteY2" fmla="*/ 157897 h 307284"/>
              <a:gd name="connsiteX3" fmla="*/ 2327720 w 2328139"/>
              <a:gd name="connsiteY3" fmla="*/ 0 h 307284"/>
            </a:gdLst>
            <a:ahLst/>
            <a:cxnLst>
              <a:cxn ang="0">
                <a:pos x="connsiteX0" y="connsiteY0"/>
              </a:cxn>
              <a:cxn ang="0">
                <a:pos x="connsiteX1" y="connsiteY1"/>
              </a:cxn>
              <a:cxn ang="0">
                <a:pos x="connsiteX2" y="connsiteY2"/>
              </a:cxn>
              <a:cxn ang="0">
                <a:pos x="connsiteX3" y="connsiteY3"/>
              </a:cxn>
            </a:cxnLst>
            <a:rect l="l" t="t" r="r" b="b"/>
            <a:pathLst>
              <a:path w="2328139" h="307284">
                <a:moveTo>
                  <a:pt x="4" y="307284"/>
                </a:moveTo>
                <a:cubicBezTo>
                  <a:pt x="-937" y="179545"/>
                  <a:pt x="175124" y="169076"/>
                  <a:pt x="280780" y="163677"/>
                </a:cubicBezTo>
                <a:cubicBezTo>
                  <a:pt x="386436" y="158278"/>
                  <a:pt x="1857028" y="155928"/>
                  <a:pt x="2062870" y="157897"/>
                </a:cubicBezTo>
                <a:cubicBezTo>
                  <a:pt x="2268712" y="159866"/>
                  <a:pt x="2334097" y="101062"/>
                  <a:pt x="2327720" y="0"/>
                </a:cubicBezTo>
              </a:path>
            </a:pathLst>
          </a:custGeom>
          <a:noFill/>
          <a:ln w="25400">
            <a:solidFill>
              <a:srgbClr val="3B2E58"/>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Arrow33_42">
            <a:extLst>
              <a:ext uri="{FF2B5EF4-FFF2-40B4-BE49-F238E27FC236}">
                <a16:creationId xmlns:a16="http://schemas.microsoft.com/office/drawing/2014/main" id="{79463565-8458-4CA6-BA8B-8D4FEFB9BC1F}"/>
              </a:ext>
              <a:ext uri="{147F2762-F138-4A5C-976F-8EAC2B608ADB}">
                <a16:predDERef xmlns:a16="http://schemas.microsoft.com/office/drawing/2014/main" pred="{A057F024-3919-4FCF-8BBE-0515A1D36692}"/>
              </a:ext>
              <a:ext uri="{C183D7F6-B498-43B3-948B-1728B52AA6E4}">
                <adec:decorative xmlns:adec="http://schemas.microsoft.com/office/drawing/2017/decorative" val="1"/>
              </a:ext>
            </a:extLst>
          </xdr:cNvPr>
          <xdr:cNvSpPr/>
        </xdr:nvSpPr>
        <xdr:spPr>
          <a:xfrm rot="5400000" flipH="1">
            <a:off x="5146590" y="6534060"/>
            <a:ext cx="1637617" cy="588484"/>
          </a:xfrm>
          <a:custGeom>
            <a:avLst/>
            <a:gdLst>
              <a:gd name="connsiteX0" fmla="*/ 0 w 1772478"/>
              <a:gd name="connsiteY0" fmla="*/ 472109 h 472109"/>
              <a:gd name="connsiteX1" fmla="*/ 173934 w 1772478"/>
              <a:gd name="connsiteY1" fmla="*/ 323022 h 472109"/>
              <a:gd name="connsiteX2" fmla="*/ 571500 w 1772478"/>
              <a:gd name="connsiteY2" fmla="*/ 240196 h 472109"/>
              <a:gd name="connsiteX3" fmla="*/ 1557130 w 1772478"/>
              <a:gd name="connsiteY3" fmla="*/ 91109 h 472109"/>
              <a:gd name="connsiteX4" fmla="*/ 1772478 w 1772478"/>
              <a:gd name="connsiteY4" fmla="*/ 0 h 472109"/>
              <a:gd name="connsiteX0" fmla="*/ 0 w 1772478"/>
              <a:gd name="connsiteY0" fmla="*/ 472109 h 472109"/>
              <a:gd name="connsiteX1" fmla="*/ 173934 w 1772478"/>
              <a:gd name="connsiteY1" fmla="*/ 323022 h 472109"/>
              <a:gd name="connsiteX2" fmla="*/ 1557130 w 1772478"/>
              <a:gd name="connsiteY2" fmla="*/ 91109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63948 w 1772478"/>
              <a:gd name="connsiteY1" fmla="*/ 271517 h 472109"/>
              <a:gd name="connsiteX2" fmla="*/ 1561561 w 1772478"/>
              <a:gd name="connsiteY2" fmla="*/ 206009 h 472109"/>
              <a:gd name="connsiteX3" fmla="*/ 1772478 w 1772478"/>
              <a:gd name="connsiteY3" fmla="*/ 0 h 472109"/>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8340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89275 w 1391328"/>
              <a:gd name="connsiteY2" fmla="*/ 245629 h 468146"/>
              <a:gd name="connsiteX3" fmla="*/ 1391328 w 1391328"/>
              <a:gd name="connsiteY3" fmla="*/ 0 h 468146"/>
              <a:gd name="connsiteX0" fmla="*/ 0 w 1429217"/>
              <a:gd name="connsiteY0" fmla="*/ 419400 h 419400"/>
              <a:gd name="connsiteX1" fmla="*/ 253711 w 1429217"/>
              <a:gd name="connsiteY1" fmla="*/ 246545 h 419400"/>
              <a:gd name="connsiteX2" fmla="*/ 1189275 w 1429217"/>
              <a:gd name="connsiteY2" fmla="*/ 196883 h 419400"/>
              <a:gd name="connsiteX3" fmla="*/ 1429217 w 1429217"/>
              <a:gd name="connsiteY3" fmla="*/ 0 h 419400"/>
              <a:gd name="connsiteX0" fmla="*/ 0 w 1434630"/>
              <a:gd name="connsiteY0" fmla="*/ 404776 h 404776"/>
              <a:gd name="connsiteX1" fmla="*/ 253711 w 1434630"/>
              <a:gd name="connsiteY1" fmla="*/ 231921 h 404776"/>
              <a:gd name="connsiteX2" fmla="*/ 1189275 w 1434630"/>
              <a:gd name="connsiteY2" fmla="*/ 182259 h 404776"/>
              <a:gd name="connsiteX3" fmla="*/ 1434630 w 1434630"/>
              <a:gd name="connsiteY3" fmla="*/ 0 h 404776"/>
              <a:gd name="connsiteX0" fmla="*/ 0 w 1434675"/>
              <a:gd name="connsiteY0" fmla="*/ 404861 h 404861"/>
              <a:gd name="connsiteX1" fmla="*/ 253711 w 1434675"/>
              <a:gd name="connsiteY1" fmla="*/ 232006 h 404861"/>
              <a:gd name="connsiteX2" fmla="*/ 1189275 w 1434675"/>
              <a:gd name="connsiteY2" fmla="*/ 182344 h 404861"/>
              <a:gd name="connsiteX3" fmla="*/ 1434630 w 1434675"/>
              <a:gd name="connsiteY3" fmla="*/ 85 h 404861"/>
              <a:gd name="connsiteX0" fmla="*/ 0 w 1456321"/>
              <a:gd name="connsiteY0" fmla="*/ 395120 h 395120"/>
              <a:gd name="connsiteX1" fmla="*/ 253711 w 1456321"/>
              <a:gd name="connsiteY1" fmla="*/ 222265 h 395120"/>
              <a:gd name="connsiteX2" fmla="*/ 1189275 w 1456321"/>
              <a:gd name="connsiteY2" fmla="*/ 172603 h 395120"/>
              <a:gd name="connsiteX3" fmla="*/ 1456281 w 1456321"/>
              <a:gd name="connsiteY3" fmla="*/ 93 h 395120"/>
              <a:gd name="connsiteX0" fmla="*/ 0 w 1515851"/>
              <a:gd name="connsiteY0" fmla="*/ 385380 h 385380"/>
              <a:gd name="connsiteX1" fmla="*/ 253711 w 1515851"/>
              <a:gd name="connsiteY1" fmla="*/ 212525 h 385380"/>
              <a:gd name="connsiteX2" fmla="*/ 1189275 w 1515851"/>
              <a:gd name="connsiteY2" fmla="*/ 162863 h 385380"/>
              <a:gd name="connsiteX3" fmla="*/ 1515820 w 1515851"/>
              <a:gd name="connsiteY3" fmla="*/ 102 h 385380"/>
              <a:gd name="connsiteX0" fmla="*/ 0 w 1515855"/>
              <a:gd name="connsiteY0" fmla="*/ 385367 h 385367"/>
              <a:gd name="connsiteX1" fmla="*/ 253711 w 1515855"/>
              <a:gd name="connsiteY1" fmla="*/ 212512 h 385367"/>
              <a:gd name="connsiteX2" fmla="*/ 1189275 w 1515855"/>
              <a:gd name="connsiteY2" fmla="*/ 162850 h 385367"/>
              <a:gd name="connsiteX3" fmla="*/ 1515820 w 1515855"/>
              <a:gd name="connsiteY3" fmla="*/ 89 h 385367"/>
              <a:gd name="connsiteX0" fmla="*/ 0 w 1515820"/>
              <a:gd name="connsiteY0" fmla="*/ 385278 h 385278"/>
              <a:gd name="connsiteX1" fmla="*/ 253711 w 1515820"/>
              <a:gd name="connsiteY1" fmla="*/ 212423 h 385278"/>
              <a:gd name="connsiteX2" fmla="*/ 1515820 w 1515820"/>
              <a:gd name="connsiteY2" fmla="*/ 0 h 385278"/>
              <a:gd name="connsiteX0" fmla="*/ 6905 w 1522725"/>
              <a:gd name="connsiteY0" fmla="*/ 385278 h 385278"/>
              <a:gd name="connsiteX1" fmla="*/ 33286 w 1522725"/>
              <a:gd name="connsiteY1" fmla="*/ 231921 h 385278"/>
              <a:gd name="connsiteX2" fmla="*/ 1522725 w 1522725"/>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42 w 1515862"/>
              <a:gd name="connsiteY0" fmla="*/ 385278 h 385278"/>
              <a:gd name="connsiteX1" fmla="*/ 10185 w 1515862"/>
              <a:gd name="connsiteY1" fmla="*/ 241671 h 385278"/>
              <a:gd name="connsiteX2" fmla="*/ 1515862 w 1515862"/>
              <a:gd name="connsiteY2" fmla="*/ 0 h 385278"/>
              <a:gd name="connsiteX0" fmla="*/ 42 w 2343994"/>
              <a:gd name="connsiteY0" fmla="*/ 185418 h 185418"/>
              <a:gd name="connsiteX1" fmla="*/ 10185 w 2343994"/>
              <a:gd name="connsiteY1" fmla="*/ 41811 h 185418"/>
              <a:gd name="connsiteX2" fmla="*/ 2343994 w 2343994"/>
              <a:gd name="connsiteY2" fmla="*/ 0 h 185418"/>
              <a:gd name="connsiteX0" fmla="*/ 42 w 2343994"/>
              <a:gd name="connsiteY0" fmla="*/ 186973 h 186973"/>
              <a:gd name="connsiteX1" fmla="*/ 10185 w 2343994"/>
              <a:gd name="connsiteY1" fmla="*/ 43366 h 186973"/>
              <a:gd name="connsiteX2" fmla="*/ 2343994 w 2343994"/>
              <a:gd name="connsiteY2" fmla="*/ 1555 h 186973"/>
              <a:gd name="connsiteX0" fmla="*/ 42 w 2343994"/>
              <a:gd name="connsiteY0" fmla="*/ 185418 h 185418"/>
              <a:gd name="connsiteX1" fmla="*/ 10185 w 2343994"/>
              <a:gd name="connsiteY1" fmla="*/ 41811 h 185418"/>
              <a:gd name="connsiteX2" fmla="*/ 2343994 w 2343994"/>
              <a:gd name="connsiteY2" fmla="*/ 0 h 185418"/>
              <a:gd name="connsiteX0" fmla="*/ 682 w 2344634"/>
              <a:gd name="connsiteY0" fmla="*/ 185418 h 185418"/>
              <a:gd name="connsiteX1" fmla="*/ 0 w 2344634"/>
              <a:gd name="connsiteY1" fmla="*/ 22312 h 185418"/>
              <a:gd name="connsiteX2" fmla="*/ 2344634 w 2344634"/>
              <a:gd name="connsiteY2" fmla="*/ 0 h 185418"/>
              <a:gd name="connsiteX0" fmla="*/ 682 w 2339221"/>
              <a:gd name="connsiteY0" fmla="*/ 278036 h 278036"/>
              <a:gd name="connsiteX1" fmla="*/ 0 w 2339221"/>
              <a:gd name="connsiteY1" fmla="*/ 114930 h 278036"/>
              <a:gd name="connsiteX2" fmla="*/ 2339221 w 2339221"/>
              <a:gd name="connsiteY2" fmla="*/ 0 h 278036"/>
              <a:gd name="connsiteX0" fmla="*/ 682 w 2339221"/>
              <a:gd name="connsiteY0" fmla="*/ 278036 h 278036"/>
              <a:gd name="connsiteX1" fmla="*/ 0 w 2339221"/>
              <a:gd name="connsiteY1" fmla="*/ 114930 h 278036"/>
              <a:gd name="connsiteX2" fmla="*/ 2339221 w 2339221"/>
              <a:gd name="connsiteY2" fmla="*/ 0 h 278036"/>
              <a:gd name="connsiteX0" fmla="*/ 682 w 2339233"/>
              <a:gd name="connsiteY0" fmla="*/ 278036 h 278036"/>
              <a:gd name="connsiteX1" fmla="*/ 0 w 2339233"/>
              <a:gd name="connsiteY1" fmla="*/ 114930 h 278036"/>
              <a:gd name="connsiteX2" fmla="*/ 2339221 w 2339233"/>
              <a:gd name="connsiteY2" fmla="*/ 0 h 278036"/>
              <a:gd name="connsiteX0" fmla="*/ 682 w 2339221"/>
              <a:gd name="connsiteY0" fmla="*/ 292660 h 292660"/>
              <a:gd name="connsiteX1" fmla="*/ 0 w 2339221"/>
              <a:gd name="connsiteY1" fmla="*/ 129554 h 292660"/>
              <a:gd name="connsiteX2" fmla="*/ 2339221 w 2339221"/>
              <a:gd name="connsiteY2" fmla="*/ 0 h 292660"/>
              <a:gd name="connsiteX0" fmla="*/ 682 w 2339221"/>
              <a:gd name="connsiteY0" fmla="*/ 292660 h 292660"/>
              <a:gd name="connsiteX1" fmla="*/ 0 w 2339221"/>
              <a:gd name="connsiteY1" fmla="*/ 129554 h 292660"/>
              <a:gd name="connsiteX2" fmla="*/ 2339221 w 2339221"/>
              <a:gd name="connsiteY2" fmla="*/ 0 h 292660"/>
              <a:gd name="connsiteX0" fmla="*/ 347265 w 2685804"/>
              <a:gd name="connsiteY0" fmla="*/ 292660 h 292660"/>
              <a:gd name="connsiteX1" fmla="*/ 346583 w 2685804"/>
              <a:gd name="connsiteY1" fmla="*/ 129554 h 292660"/>
              <a:gd name="connsiteX2" fmla="*/ 2685804 w 2685804"/>
              <a:gd name="connsiteY2" fmla="*/ 0 h 292660"/>
              <a:gd name="connsiteX0" fmla="*/ 40418 w 2378957"/>
              <a:gd name="connsiteY0" fmla="*/ 292660 h 292660"/>
              <a:gd name="connsiteX1" fmla="*/ 564762 w 2378957"/>
              <a:gd name="connsiteY1" fmla="*/ 173426 h 292660"/>
              <a:gd name="connsiteX2" fmla="*/ 2378957 w 2378957"/>
              <a:gd name="connsiteY2" fmla="*/ 0 h 292660"/>
              <a:gd name="connsiteX0" fmla="*/ 2 w 2338541"/>
              <a:gd name="connsiteY0" fmla="*/ 292660 h 292660"/>
              <a:gd name="connsiteX1" fmla="*/ 524346 w 2338541"/>
              <a:gd name="connsiteY1" fmla="*/ 173426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3 w 2338542"/>
              <a:gd name="connsiteY0" fmla="*/ 292660 h 292660"/>
              <a:gd name="connsiteX1" fmla="*/ 513522 w 2338542"/>
              <a:gd name="connsiteY1" fmla="*/ 144178 h 292660"/>
              <a:gd name="connsiteX2" fmla="*/ 2338542 w 2338542"/>
              <a:gd name="connsiteY2" fmla="*/ 0 h 292660"/>
              <a:gd name="connsiteX0" fmla="*/ 2407 w 2340946"/>
              <a:gd name="connsiteY0" fmla="*/ 292660 h 292660"/>
              <a:gd name="connsiteX1" fmla="*/ 283183 w 2340946"/>
              <a:gd name="connsiteY1" fmla="*/ 149053 h 292660"/>
              <a:gd name="connsiteX2" fmla="*/ 2340946 w 2340946"/>
              <a:gd name="connsiteY2"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459 w 2338998"/>
              <a:gd name="connsiteY0" fmla="*/ 292660 h 292660"/>
              <a:gd name="connsiteX1" fmla="*/ 281235 w 2338998"/>
              <a:gd name="connsiteY1" fmla="*/ 149053 h 292660"/>
              <a:gd name="connsiteX2" fmla="*/ 1792695 w 2338998"/>
              <a:gd name="connsiteY2" fmla="*/ 162771 h 292660"/>
              <a:gd name="connsiteX3" fmla="*/ 2106627 w 2338998"/>
              <a:gd name="connsiteY3" fmla="*/ 123773 h 292660"/>
              <a:gd name="connsiteX4" fmla="*/ 2338998 w 2338998"/>
              <a:gd name="connsiteY4"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5234 w 2343773"/>
              <a:gd name="connsiteY0" fmla="*/ 292660 h 292660"/>
              <a:gd name="connsiteX1" fmla="*/ 286010 w 2343773"/>
              <a:gd name="connsiteY1" fmla="*/ 149053 h 292660"/>
              <a:gd name="connsiteX2" fmla="*/ 2078926 w 2343773"/>
              <a:gd name="connsiteY2" fmla="*/ 143272 h 292660"/>
              <a:gd name="connsiteX3" fmla="*/ 2343773 w 2343773"/>
              <a:gd name="connsiteY3" fmla="*/ 0 h 292660"/>
              <a:gd name="connsiteX0" fmla="*/ 5234 w 2365424"/>
              <a:gd name="connsiteY0" fmla="*/ 287785 h 287785"/>
              <a:gd name="connsiteX1" fmla="*/ 286010 w 2365424"/>
              <a:gd name="connsiteY1" fmla="*/ 144178 h 287785"/>
              <a:gd name="connsiteX2" fmla="*/ 2078926 w 2365424"/>
              <a:gd name="connsiteY2" fmla="*/ 138397 h 287785"/>
              <a:gd name="connsiteX3" fmla="*/ 2365424 w 2365424"/>
              <a:gd name="connsiteY3" fmla="*/ 0 h 287785"/>
              <a:gd name="connsiteX0" fmla="*/ 5234 w 2367518"/>
              <a:gd name="connsiteY0" fmla="*/ 287785 h 287785"/>
              <a:gd name="connsiteX1" fmla="*/ 286010 w 2367518"/>
              <a:gd name="connsiteY1" fmla="*/ 144178 h 287785"/>
              <a:gd name="connsiteX2" fmla="*/ 2078926 w 2367518"/>
              <a:gd name="connsiteY2" fmla="*/ 138397 h 287785"/>
              <a:gd name="connsiteX3" fmla="*/ 2365424 w 2367518"/>
              <a:gd name="connsiteY3" fmla="*/ 0 h 287785"/>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54251"/>
              <a:gd name="connsiteY0" fmla="*/ 312159 h 312159"/>
              <a:gd name="connsiteX1" fmla="*/ 286010 w 2354251"/>
              <a:gd name="connsiteY1" fmla="*/ 168552 h 312159"/>
              <a:gd name="connsiteX2" fmla="*/ 2078926 w 2354251"/>
              <a:gd name="connsiteY2" fmla="*/ 162771 h 312159"/>
              <a:gd name="connsiteX3" fmla="*/ 2343774 w 2354251"/>
              <a:gd name="connsiteY3" fmla="*/ 0 h 312159"/>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44660"/>
              <a:gd name="connsiteY0" fmla="*/ 312159 h 312159"/>
              <a:gd name="connsiteX1" fmla="*/ 286010 w 2344660"/>
              <a:gd name="connsiteY1" fmla="*/ 168552 h 312159"/>
              <a:gd name="connsiteX2" fmla="*/ 2078926 w 2344660"/>
              <a:gd name="connsiteY2" fmla="*/ 162771 h 312159"/>
              <a:gd name="connsiteX3" fmla="*/ 2343774 w 2344660"/>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943 w 2343483"/>
              <a:gd name="connsiteY0" fmla="*/ 312159 h 312159"/>
              <a:gd name="connsiteX1" fmla="*/ 285719 w 2343483"/>
              <a:gd name="connsiteY1" fmla="*/ 168552 h 312159"/>
              <a:gd name="connsiteX2" fmla="*/ 2067809 w 2343483"/>
              <a:gd name="connsiteY2" fmla="*/ 162772 h 312159"/>
              <a:gd name="connsiteX3" fmla="*/ 2343483 w 2343483"/>
              <a:gd name="connsiteY3" fmla="*/ 0 h 312159"/>
              <a:gd name="connsiteX0" fmla="*/ 4943 w 2359721"/>
              <a:gd name="connsiteY0" fmla="*/ 307284 h 307284"/>
              <a:gd name="connsiteX1" fmla="*/ 285719 w 2359721"/>
              <a:gd name="connsiteY1" fmla="*/ 163677 h 307284"/>
              <a:gd name="connsiteX2" fmla="*/ 2067809 w 2359721"/>
              <a:gd name="connsiteY2" fmla="*/ 157897 h 307284"/>
              <a:gd name="connsiteX3" fmla="*/ 2359721 w 2359721"/>
              <a:gd name="connsiteY3" fmla="*/ 0 h 307284"/>
              <a:gd name="connsiteX0" fmla="*/ 4943 w 2363146"/>
              <a:gd name="connsiteY0" fmla="*/ 307284 h 307284"/>
              <a:gd name="connsiteX1" fmla="*/ 285719 w 2363146"/>
              <a:gd name="connsiteY1" fmla="*/ 163677 h 307284"/>
              <a:gd name="connsiteX2" fmla="*/ 2067809 w 2363146"/>
              <a:gd name="connsiteY2" fmla="*/ 157897 h 307284"/>
              <a:gd name="connsiteX3" fmla="*/ 2359721 w 2363146"/>
              <a:gd name="connsiteY3" fmla="*/ 0 h 307284"/>
              <a:gd name="connsiteX0" fmla="*/ 4943 w 2340375"/>
              <a:gd name="connsiteY0" fmla="*/ 307284 h 307284"/>
              <a:gd name="connsiteX1" fmla="*/ 285719 w 2340375"/>
              <a:gd name="connsiteY1" fmla="*/ 163677 h 307284"/>
              <a:gd name="connsiteX2" fmla="*/ 2067809 w 2340375"/>
              <a:gd name="connsiteY2" fmla="*/ 157897 h 307284"/>
              <a:gd name="connsiteX3" fmla="*/ 2332659 w 2340375"/>
              <a:gd name="connsiteY3" fmla="*/ 0 h 307284"/>
              <a:gd name="connsiteX0" fmla="*/ 4943 w 2342772"/>
              <a:gd name="connsiteY0" fmla="*/ 307284 h 307284"/>
              <a:gd name="connsiteX1" fmla="*/ 285719 w 2342772"/>
              <a:gd name="connsiteY1" fmla="*/ 163677 h 307284"/>
              <a:gd name="connsiteX2" fmla="*/ 2067809 w 2342772"/>
              <a:gd name="connsiteY2" fmla="*/ 157897 h 307284"/>
              <a:gd name="connsiteX3" fmla="*/ 2332659 w 2342772"/>
              <a:gd name="connsiteY3" fmla="*/ 0 h 307284"/>
              <a:gd name="connsiteX0" fmla="*/ 4943 w 2333078"/>
              <a:gd name="connsiteY0" fmla="*/ 307284 h 307284"/>
              <a:gd name="connsiteX1" fmla="*/ 285719 w 2333078"/>
              <a:gd name="connsiteY1" fmla="*/ 163677 h 307284"/>
              <a:gd name="connsiteX2" fmla="*/ 2067809 w 2333078"/>
              <a:gd name="connsiteY2" fmla="*/ 157897 h 307284"/>
              <a:gd name="connsiteX3" fmla="*/ 2332659 w 2333078"/>
              <a:gd name="connsiteY3" fmla="*/ 0 h 307284"/>
              <a:gd name="connsiteX0" fmla="*/ 7284 w 2335419"/>
              <a:gd name="connsiteY0" fmla="*/ 307284 h 307284"/>
              <a:gd name="connsiteX1" fmla="*/ 288060 w 2335419"/>
              <a:gd name="connsiteY1" fmla="*/ 163677 h 307284"/>
              <a:gd name="connsiteX2" fmla="*/ 2070150 w 2335419"/>
              <a:gd name="connsiteY2" fmla="*/ 157897 h 307284"/>
              <a:gd name="connsiteX3" fmla="*/ 2335000 w 2335419"/>
              <a:gd name="connsiteY3" fmla="*/ 0 h 307284"/>
              <a:gd name="connsiteX0" fmla="*/ 4944 w 2333079"/>
              <a:gd name="connsiteY0" fmla="*/ 307284 h 307284"/>
              <a:gd name="connsiteX1" fmla="*/ 285720 w 2333079"/>
              <a:gd name="connsiteY1" fmla="*/ 163677 h 307284"/>
              <a:gd name="connsiteX2" fmla="*/ 2067810 w 2333079"/>
              <a:gd name="connsiteY2" fmla="*/ 157897 h 307284"/>
              <a:gd name="connsiteX3" fmla="*/ 2332660 w 2333079"/>
              <a:gd name="connsiteY3" fmla="*/ 0 h 307284"/>
              <a:gd name="connsiteX0" fmla="*/ 4 w 2328139"/>
              <a:gd name="connsiteY0" fmla="*/ 307284 h 307284"/>
              <a:gd name="connsiteX1" fmla="*/ 280780 w 2328139"/>
              <a:gd name="connsiteY1" fmla="*/ 163677 h 307284"/>
              <a:gd name="connsiteX2" fmla="*/ 2062870 w 2328139"/>
              <a:gd name="connsiteY2" fmla="*/ 157897 h 307284"/>
              <a:gd name="connsiteX3" fmla="*/ 2327720 w 2328139"/>
              <a:gd name="connsiteY3" fmla="*/ 0 h 307284"/>
              <a:gd name="connsiteX0" fmla="*/ 4386 w 2332427"/>
              <a:gd name="connsiteY0" fmla="*/ 307284 h 307284"/>
              <a:gd name="connsiteX1" fmla="*/ 285162 w 2332427"/>
              <a:gd name="connsiteY1" fmla="*/ 163677 h 307284"/>
              <a:gd name="connsiteX2" fmla="*/ 2045618 w 2332427"/>
              <a:gd name="connsiteY2" fmla="*/ 187112 h 307284"/>
              <a:gd name="connsiteX3" fmla="*/ 2332102 w 2332427"/>
              <a:gd name="connsiteY3" fmla="*/ 0 h 307284"/>
              <a:gd name="connsiteX0" fmla="*/ 2341 w 2330382"/>
              <a:gd name="connsiteY0" fmla="*/ 307284 h 307284"/>
              <a:gd name="connsiteX1" fmla="*/ 297539 w 2330382"/>
              <a:gd name="connsiteY1" fmla="*/ 192892 h 307284"/>
              <a:gd name="connsiteX2" fmla="*/ 2043573 w 2330382"/>
              <a:gd name="connsiteY2" fmla="*/ 187112 h 307284"/>
              <a:gd name="connsiteX3" fmla="*/ 2330057 w 2330382"/>
              <a:gd name="connsiteY3" fmla="*/ 0 h 307284"/>
              <a:gd name="connsiteX0" fmla="*/ 3175 w 2331216"/>
              <a:gd name="connsiteY0" fmla="*/ 307284 h 307284"/>
              <a:gd name="connsiteX1" fmla="*/ 298373 w 2331216"/>
              <a:gd name="connsiteY1" fmla="*/ 192892 h 307284"/>
              <a:gd name="connsiteX2" fmla="*/ 2044407 w 2331216"/>
              <a:gd name="connsiteY2" fmla="*/ 187112 h 307284"/>
              <a:gd name="connsiteX3" fmla="*/ 2330891 w 2331216"/>
              <a:gd name="connsiteY3" fmla="*/ 0 h 307284"/>
              <a:gd name="connsiteX0" fmla="*/ 6 w 2328047"/>
              <a:gd name="connsiteY0" fmla="*/ 307284 h 307284"/>
              <a:gd name="connsiteX1" fmla="*/ 446643 w 2328047"/>
              <a:gd name="connsiteY1" fmla="*/ 187580 h 307284"/>
              <a:gd name="connsiteX2" fmla="*/ 2041238 w 2328047"/>
              <a:gd name="connsiteY2" fmla="*/ 187112 h 307284"/>
              <a:gd name="connsiteX3" fmla="*/ 2327722 w 2328047"/>
              <a:gd name="connsiteY3" fmla="*/ 0 h 307284"/>
              <a:gd name="connsiteX0" fmla="*/ 6 w 2328047"/>
              <a:gd name="connsiteY0" fmla="*/ 307284 h 307284"/>
              <a:gd name="connsiteX1" fmla="*/ 446643 w 2328047"/>
              <a:gd name="connsiteY1" fmla="*/ 187580 h 307284"/>
              <a:gd name="connsiteX2" fmla="*/ 2041237 w 2328047"/>
              <a:gd name="connsiteY2" fmla="*/ 142996 h 307284"/>
              <a:gd name="connsiteX3" fmla="*/ 2327722 w 2328047"/>
              <a:gd name="connsiteY3" fmla="*/ 0 h 307284"/>
              <a:gd name="connsiteX0" fmla="*/ 10 w 2328051"/>
              <a:gd name="connsiteY0" fmla="*/ 307284 h 307284"/>
              <a:gd name="connsiteX1" fmla="*/ 402473 w 2328051"/>
              <a:gd name="connsiteY1" fmla="*/ 148108 h 307284"/>
              <a:gd name="connsiteX2" fmla="*/ 2041241 w 2328051"/>
              <a:gd name="connsiteY2" fmla="*/ 142996 h 307284"/>
              <a:gd name="connsiteX3" fmla="*/ 2327726 w 2328051"/>
              <a:gd name="connsiteY3" fmla="*/ 0 h 307284"/>
              <a:gd name="connsiteX0" fmla="*/ 11 w 2328052"/>
              <a:gd name="connsiteY0" fmla="*/ 307284 h 307284"/>
              <a:gd name="connsiteX1" fmla="*/ 402474 w 2328052"/>
              <a:gd name="connsiteY1" fmla="*/ 148108 h 307284"/>
              <a:gd name="connsiteX2" fmla="*/ 2041242 w 2328052"/>
              <a:gd name="connsiteY2" fmla="*/ 142996 h 307284"/>
              <a:gd name="connsiteX3" fmla="*/ 2327727 w 2328052"/>
              <a:gd name="connsiteY3" fmla="*/ 0 h 307284"/>
              <a:gd name="connsiteX0" fmla="*/ 11 w 2328075"/>
              <a:gd name="connsiteY0" fmla="*/ 307284 h 307284"/>
              <a:gd name="connsiteX1" fmla="*/ 402474 w 2328075"/>
              <a:gd name="connsiteY1" fmla="*/ 148108 h 307284"/>
              <a:gd name="connsiteX2" fmla="*/ 2047552 w 2328075"/>
              <a:gd name="connsiteY2" fmla="*/ 154605 h 307284"/>
              <a:gd name="connsiteX3" fmla="*/ 2327727 w 2328075"/>
              <a:gd name="connsiteY3" fmla="*/ 0 h 307284"/>
              <a:gd name="connsiteX0" fmla="*/ 14 w 2328078"/>
              <a:gd name="connsiteY0" fmla="*/ 307284 h 307284"/>
              <a:gd name="connsiteX1" fmla="*/ 383544 w 2328078"/>
              <a:gd name="connsiteY1" fmla="*/ 152752 h 307284"/>
              <a:gd name="connsiteX2" fmla="*/ 2047555 w 2328078"/>
              <a:gd name="connsiteY2" fmla="*/ 154605 h 307284"/>
              <a:gd name="connsiteX3" fmla="*/ 2327730 w 2328078"/>
              <a:gd name="connsiteY3" fmla="*/ 0 h 307284"/>
              <a:gd name="connsiteX0" fmla="*/ 13 w 2328077"/>
              <a:gd name="connsiteY0" fmla="*/ 307284 h 307284"/>
              <a:gd name="connsiteX1" fmla="*/ 383543 w 2328077"/>
              <a:gd name="connsiteY1" fmla="*/ 152752 h 307284"/>
              <a:gd name="connsiteX2" fmla="*/ 2047554 w 2328077"/>
              <a:gd name="connsiteY2" fmla="*/ 154605 h 307284"/>
              <a:gd name="connsiteX3" fmla="*/ 2327729 w 2328077"/>
              <a:gd name="connsiteY3" fmla="*/ 0 h 307284"/>
              <a:gd name="connsiteX0" fmla="*/ 12 w 2327727"/>
              <a:gd name="connsiteY0" fmla="*/ 307284 h 307284"/>
              <a:gd name="connsiteX1" fmla="*/ 383542 w 2327727"/>
              <a:gd name="connsiteY1" fmla="*/ 152752 h 307284"/>
              <a:gd name="connsiteX2" fmla="*/ 2047553 w 2327727"/>
              <a:gd name="connsiteY2" fmla="*/ 154605 h 307284"/>
              <a:gd name="connsiteX3" fmla="*/ 2327728 w 2327727"/>
              <a:gd name="connsiteY3" fmla="*/ 0 h 307284"/>
              <a:gd name="connsiteX0" fmla="*/ 18 w 2327734"/>
              <a:gd name="connsiteY0" fmla="*/ 307284 h 307284"/>
              <a:gd name="connsiteX1" fmla="*/ 383548 w 2327734"/>
              <a:gd name="connsiteY1" fmla="*/ 152752 h 307284"/>
              <a:gd name="connsiteX2" fmla="*/ 2104370 w 2327734"/>
              <a:gd name="connsiteY2" fmla="*/ 147635 h 307284"/>
              <a:gd name="connsiteX3" fmla="*/ 2327734 w 2327734"/>
              <a:gd name="connsiteY3" fmla="*/ 0 h 307284"/>
              <a:gd name="connsiteX0" fmla="*/ 14 w 2327730"/>
              <a:gd name="connsiteY0" fmla="*/ 307284 h 307284"/>
              <a:gd name="connsiteX1" fmla="*/ 383544 w 2327730"/>
              <a:gd name="connsiteY1" fmla="*/ 152752 h 307284"/>
              <a:gd name="connsiteX2" fmla="*/ 2104366 w 2327730"/>
              <a:gd name="connsiteY2" fmla="*/ 147635 h 307284"/>
              <a:gd name="connsiteX3" fmla="*/ 2327730 w 2327730"/>
              <a:gd name="connsiteY3" fmla="*/ 0 h 307284"/>
              <a:gd name="connsiteX0" fmla="*/ 13 w 2327729"/>
              <a:gd name="connsiteY0" fmla="*/ 307284 h 307284"/>
              <a:gd name="connsiteX1" fmla="*/ 383542 w 2327729"/>
              <a:gd name="connsiteY1" fmla="*/ 143459 h 307284"/>
              <a:gd name="connsiteX2" fmla="*/ 2104365 w 2327729"/>
              <a:gd name="connsiteY2" fmla="*/ 147635 h 307284"/>
              <a:gd name="connsiteX3" fmla="*/ 2327729 w 2327729"/>
              <a:gd name="connsiteY3" fmla="*/ 0 h 307284"/>
              <a:gd name="connsiteX0" fmla="*/ 14 w 2327730"/>
              <a:gd name="connsiteY0" fmla="*/ 307284 h 307284"/>
              <a:gd name="connsiteX1" fmla="*/ 370919 w 2327730"/>
              <a:gd name="connsiteY1" fmla="*/ 148106 h 307284"/>
              <a:gd name="connsiteX2" fmla="*/ 2104366 w 2327730"/>
              <a:gd name="connsiteY2" fmla="*/ 147635 h 307284"/>
              <a:gd name="connsiteX3" fmla="*/ 2327730 w 2327730"/>
              <a:gd name="connsiteY3" fmla="*/ 0 h 307284"/>
            </a:gdLst>
            <a:ahLst/>
            <a:cxnLst>
              <a:cxn ang="0">
                <a:pos x="connsiteX0" y="connsiteY0"/>
              </a:cxn>
              <a:cxn ang="0">
                <a:pos x="connsiteX1" y="connsiteY1"/>
              </a:cxn>
              <a:cxn ang="0">
                <a:pos x="connsiteX2" y="connsiteY2"/>
              </a:cxn>
              <a:cxn ang="0">
                <a:pos x="connsiteX3" y="connsiteY3"/>
              </a:cxn>
            </a:cxnLst>
            <a:rect l="l" t="t" r="r" b="b"/>
            <a:pathLst>
              <a:path w="2327730" h="307284">
                <a:moveTo>
                  <a:pt x="14" y="307284"/>
                </a:moveTo>
                <a:cubicBezTo>
                  <a:pt x="-927" y="179545"/>
                  <a:pt x="39133" y="146836"/>
                  <a:pt x="370919" y="148106"/>
                </a:cubicBezTo>
                <a:lnTo>
                  <a:pt x="2104366" y="147635"/>
                </a:lnTo>
                <a:cubicBezTo>
                  <a:pt x="2310208" y="149604"/>
                  <a:pt x="2321482" y="128940"/>
                  <a:pt x="2327730" y="0"/>
                </a:cubicBezTo>
              </a:path>
            </a:pathLst>
          </a:custGeom>
          <a:noFill/>
          <a:ln w="25400">
            <a:solidFill>
              <a:srgbClr val="D83B01"/>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Arrow33_41">
            <a:extLst>
              <a:ext uri="{FF2B5EF4-FFF2-40B4-BE49-F238E27FC236}">
                <a16:creationId xmlns:a16="http://schemas.microsoft.com/office/drawing/2014/main" id="{8B2FC1C3-C7E3-4B7D-AE9C-14D39261FC02}"/>
              </a:ext>
              <a:ext uri="{147F2762-F138-4A5C-976F-8EAC2B608ADB}">
                <a16:predDERef xmlns:a16="http://schemas.microsoft.com/office/drawing/2014/main" pred="{A057F024-3919-4FCF-8BBE-0515A1D36692}"/>
              </a:ext>
              <a:ext uri="{C183D7F6-B498-43B3-948B-1728B52AA6E4}">
                <adec:decorative xmlns:adec="http://schemas.microsoft.com/office/drawing/2017/decorative" val="1"/>
              </a:ext>
            </a:extLst>
          </xdr:cNvPr>
          <xdr:cNvSpPr/>
        </xdr:nvSpPr>
        <xdr:spPr>
          <a:xfrm rot="5400000" flipH="1">
            <a:off x="4624235" y="6013968"/>
            <a:ext cx="2726350" cy="642511"/>
          </a:xfrm>
          <a:custGeom>
            <a:avLst/>
            <a:gdLst>
              <a:gd name="connsiteX0" fmla="*/ 0 w 1772478"/>
              <a:gd name="connsiteY0" fmla="*/ 472109 h 472109"/>
              <a:gd name="connsiteX1" fmla="*/ 173934 w 1772478"/>
              <a:gd name="connsiteY1" fmla="*/ 323022 h 472109"/>
              <a:gd name="connsiteX2" fmla="*/ 571500 w 1772478"/>
              <a:gd name="connsiteY2" fmla="*/ 240196 h 472109"/>
              <a:gd name="connsiteX3" fmla="*/ 1557130 w 1772478"/>
              <a:gd name="connsiteY3" fmla="*/ 91109 h 472109"/>
              <a:gd name="connsiteX4" fmla="*/ 1772478 w 1772478"/>
              <a:gd name="connsiteY4" fmla="*/ 0 h 472109"/>
              <a:gd name="connsiteX0" fmla="*/ 0 w 1772478"/>
              <a:gd name="connsiteY0" fmla="*/ 472109 h 472109"/>
              <a:gd name="connsiteX1" fmla="*/ 173934 w 1772478"/>
              <a:gd name="connsiteY1" fmla="*/ 323022 h 472109"/>
              <a:gd name="connsiteX2" fmla="*/ 1557130 w 1772478"/>
              <a:gd name="connsiteY2" fmla="*/ 91109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63948 w 1772478"/>
              <a:gd name="connsiteY1" fmla="*/ 271517 h 472109"/>
              <a:gd name="connsiteX2" fmla="*/ 1561561 w 1772478"/>
              <a:gd name="connsiteY2" fmla="*/ 206009 h 472109"/>
              <a:gd name="connsiteX3" fmla="*/ 1772478 w 1772478"/>
              <a:gd name="connsiteY3" fmla="*/ 0 h 472109"/>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8340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89275 w 1391328"/>
              <a:gd name="connsiteY2" fmla="*/ 245629 h 468146"/>
              <a:gd name="connsiteX3" fmla="*/ 1391328 w 1391328"/>
              <a:gd name="connsiteY3" fmla="*/ 0 h 468146"/>
              <a:gd name="connsiteX0" fmla="*/ 0 w 1429217"/>
              <a:gd name="connsiteY0" fmla="*/ 419400 h 419400"/>
              <a:gd name="connsiteX1" fmla="*/ 253711 w 1429217"/>
              <a:gd name="connsiteY1" fmla="*/ 246545 h 419400"/>
              <a:gd name="connsiteX2" fmla="*/ 1189275 w 1429217"/>
              <a:gd name="connsiteY2" fmla="*/ 196883 h 419400"/>
              <a:gd name="connsiteX3" fmla="*/ 1429217 w 1429217"/>
              <a:gd name="connsiteY3" fmla="*/ 0 h 419400"/>
              <a:gd name="connsiteX0" fmla="*/ 0 w 1434630"/>
              <a:gd name="connsiteY0" fmla="*/ 404776 h 404776"/>
              <a:gd name="connsiteX1" fmla="*/ 253711 w 1434630"/>
              <a:gd name="connsiteY1" fmla="*/ 231921 h 404776"/>
              <a:gd name="connsiteX2" fmla="*/ 1189275 w 1434630"/>
              <a:gd name="connsiteY2" fmla="*/ 182259 h 404776"/>
              <a:gd name="connsiteX3" fmla="*/ 1434630 w 1434630"/>
              <a:gd name="connsiteY3" fmla="*/ 0 h 404776"/>
              <a:gd name="connsiteX0" fmla="*/ 0 w 1434675"/>
              <a:gd name="connsiteY0" fmla="*/ 404861 h 404861"/>
              <a:gd name="connsiteX1" fmla="*/ 253711 w 1434675"/>
              <a:gd name="connsiteY1" fmla="*/ 232006 h 404861"/>
              <a:gd name="connsiteX2" fmla="*/ 1189275 w 1434675"/>
              <a:gd name="connsiteY2" fmla="*/ 182344 h 404861"/>
              <a:gd name="connsiteX3" fmla="*/ 1434630 w 1434675"/>
              <a:gd name="connsiteY3" fmla="*/ 85 h 404861"/>
              <a:gd name="connsiteX0" fmla="*/ 0 w 1456321"/>
              <a:gd name="connsiteY0" fmla="*/ 395120 h 395120"/>
              <a:gd name="connsiteX1" fmla="*/ 253711 w 1456321"/>
              <a:gd name="connsiteY1" fmla="*/ 222265 h 395120"/>
              <a:gd name="connsiteX2" fmla="*/ 1189275 w 1456321"/>
              <a:gd name="connsiteY2" fmla="*/ 172603 h 395120"/>
              <a:gd name="connsiteX3" fmla="*/ 1456281 w 1456321"/>
              <a:gd name="connsiteY3" fmla="*/ 93 h 395120"/>
              <a:gd name="connsiteX0" fmla="*/ 0 w 1515851"/>
              <a:gd name="connsiteY0" fmla="*/ 385380 h 385380"/>
              <a:gd name="connsiteX1" fmla="*/ 253711 w 1515851"/>
              <a:gd name="connsiteY1" fmla="*/ 212525 h 385380"/>
              <a:gd name="connsiteX2" fmla="*/ 1189275 w 1515851"/>
              <a:gd name="connsiteY2" fmla="*/ 162863 h 385380"/>
              <a:gd name="connsiteX3" fmla="*/ 1515820 w 1515851"/>
              <a:gd name="connsiteY3" fmla="*/ 102 h 385380"/>
              <a:gd name="connsiteX0" fmla="*/ 0 w 1515855"/>
              <a:gd name="connsiteY0" fmla="*/ 385367 h 385367"/>
              <a:gd name="connsiteX1" fmla="*/ 253711 w 1515855"/>
              <a:gd name="connsiteY1" fmla="*/ 212512 h 385367"/>
              <a:gd name="connsiteX2" fmla="*/ 1189275 w 1515855"/>
              <a:gd name="connsiteY2" fmla="*/ 162850 h 385367"/>
              <a:gd name="connsiteX3" fmla="*/ 1515820 w 1515855"/>
              <a:gd name="connsiteY3" fmla="*/ 89 h 385367"/>
              <a:gd name="connsiteX0" fmla="*/ 0 w 1515820"/>
              <a:gd name="connsiteY0" fmla="*/ 385278 h 385278"/>
              <a:gd name="connsiteX1" fmla="*/ 253711 w 1515820"/>
              <a:gd name="connsiteY1" fmla="*/ 212423 h 385278"/>
              <a:gd name="connsiteX2" fmla="*/ 1515820 w 1515820"/>
              <a:gd name="connsiteY2" fmla="*/ 0 h 385278"/>
              <a:gd name="connsiteX0" fmla="*/ 6905 w 1522725"/>
              <a:gd name="connsiteY0" fmla="*/ 385278 h 385278"/>
              <a:gd name="connsiteX1" fmla="*/ 33286 w 1522725"/>
              <a:gd name="connsiteY1" fmla="*/ 231921 h 385278"/>
              <a:gd name="connsiteX2" fmla="*/ 1522725 w 1522725"/>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42 w 1515862"/>
              <a:gd name="connsiteY0" fmla="*/ 385278 h 385278"/>
              <a:gd name="connsiteX1" fmla="*/ 10185 w 1515862"/>
              <a:gd name="connsiteY1" fmla="*/ 241671 h 385278"/>
              <a:gd name="connsiteX2" fmla="*/ 1515862 w 1515862"/>
              <a:gd name="connsiteY2" fmla="*/ 0 h 385278"/>
              <a:gd name="connsiteX0" fmla="*/ 42 w 2343994"/>
              <a:gd name="connsiteY0" fmla="*/ 185418 h 185418"/>
              <a:gd name="connsiteX1" fmla="*/ 10185 w 2343994"/>
              <a:gd name="connsiteY1" fmla="*/ 41811 h 185418"/>
              <a:gd name="connsiteX2" fmla="*/ 2343994 w 2343994"/>
              <a:gd name="connsiteY2" fmla="*/ 0 h 185418"/>
              <a:gd name="connsiteX0" fmla="*/ 42 w 2343994"/>
              <a:gd name="connsiteY0" fmla="*/ 186973 h 186973"/>
              <a:gd name="connsiteX1" fmla="*/ 10185 w 2343994"/>
              <a:gd name="connsiteY1" fmla="*/ 43366 h 186973"/>
              <a:gd name="connsiteX2" fmla="*/ 2343994 w 2343994"/>
              <a:gd name="connsiteY2" fmla="*/ 1555 h 186973"/>
              <a:gd name="connsiteX0" fmla="*/ 42 w 2343994"/>
              <a:gd name="connsiteY0" fmla="*/ 185418 h 185418"/>
              <a:gd name="connsiteX1" fmla="*/ 10185 w 2343994"/>
              <a:gd name="connsiteY1" fmla="*/ 41811 h 185418"/>
              <a:gd name="connsiteX2" fmla="*/ 2343994 w 2343994"/>
              <a:gd name="connsiteY2" fmla="*/ 0 h 185418"/>
              <a:gd name="connsiteX0" fmla="*/ 682 w 2344634"/>
              <a:gd name="connsiteY0" fmla="*/ 185418 h 185418"/>
              <a:gd name="connsiteX1" fmla="*/ 0 w 2344634"/>
              <a:gd name="connsiteY1" fmla="*/ 22312 h 185418"/>
              <a:gd name="connsiteX2" fmla="*/ 2344634 w 2344634"/>
              <a:gd name="connsiteY2" fmla="*/ 0 h 185418"/>
              <a:gd name="connsiteX0" fmla="*/ 682 w 2339221"/>
              <a:gd name="connsiteY0" fmla="*/ 278036 h 278036"/>
              <a:gd name="connsiteX1" fmla="*/ 0 w 2339221"/>
              <a:gd name="connsiteY1" fmla="*/ 114930 h 278036"/>
              <a:gd name="connsiteX2" fmla="*/ 2339221 w 2339221"/>
              <a:gd name="connsiteY2" fmla="*/ 0 h 278036"/>
              <a:gd name="connsiteX0" fmla="*/ 682 w 2339221"/>
              <a:gd name="connsiteY0" fmla="*/ 278036 h 278036"/>
              <a:gd name="connsiteX1" fmla="*/ 0 w 2339221"/>
              <a:gd name="connsiteY1" fmla="*/ 114930 h 278036"/>
              <a:gd name="connsiteX2" fmla="*/ 2339221 w 2339221"/>
              <a:gd name="connsiteY2" fmla="*/ 0 h 278036"/>
              <a:gd name="connsiteX0" fmla="*/ 682 w 2339233"/>
              <a:gd name="connsiteY0" fmla="*/ 278036 h 278036"/>
              <a:gd name="connsiteX1" fmla="*/ 0 w 2339233"/>
              <a:gd name="connsiteY1" fmla="*/ 114930 h 278036"/>
              <a:gd name="connsiteX2" fmla="*/ 2339221 w 2339233"/>
              <a:gd name="connsiteY2" fmla="*/ 0 h 278036"/>
              <a:gd name="connsiteX0" fmla="*/ 682 w 2339221"/>
              <a:gd name="connsiteY0" fmla="*/ 292660 h 292660"/>
              <a:gd name="connsiteX1" fmla="*/ 0 w 2339221"/>
              <a:gd name="connsiteY1" fmla="*/ 129554 h 292660"/>
              <a:gd name="connsiteX2" fmla="*/ 2339221 w 2339221"/>
              <a:gd name="connsiteY2" fmla="*/ 0 h 292660"/>
              <a:gd name="connsiteX0" fmla="*/ 682 w 2339221"/>
              <a:gd name="connsiteY0" fmla="*/ 292660 h 292660"/>
              <a:gd name="connsiteX1" fmla="*/ 0 w 2339221"/>
              <a:gd name="connsiteY1" fmla="*/ 129554 h 292660"/>
              <a:gd name="connsiteX2" fmla="*/ 2339221 w 2339221"/>
              <a:gd name="connsiteY2" fmla="*/ 0 h 292660"/>
              <a:gd name="connsiteX0" fmla="*/ 347265 w 2685804"/>
              <a:gd name="connsiteY0" fmla="*/ 292660 h 292660"/>
              <a:gd name="connsiteX1" fmla="*/ 346583 w 2685804"/>
              <a:gd name="connsiteY1" fmla="*/ 129554 h 292660"/>
              <a:gd name="connsiteX2" fmla="*/ 2685804 w 2685804"/>
              <a:gd name="connsiteY2" fmla="*/ 0 h 292660"/>
              <a:gd name="connsiteX0" fmla="*/ 40418 w 2378957"/>
              <a:gd name="connsiteY0" fmla="*/ 292660 h 292660"/>
              <a:gd name="connsiteX1" fmla="*/ 564762 w 2378957"/>
              <a:gd name="connsiteY1" fmla="*/ 173426 h 292660"/>
              <a:gd name="connsiteX2" fmla="*/ 2378957 w 2378957"/>
              <a:gd name="connsiteY2" fmla="*/ 0 h 292660"/>
              <a:gd name="connsiteX0" fmla="*/ 2 w 2338541"/>
              <a:gd name="connsiteY0" fmla="*/ 292660 h 292660"/>
              <a:gd name="connsiteX1" fmla="*/ 524346 w 2338541"/>
              <a:gd name="connsiteY1" fmla="*/ 173426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3 w 2338542"/>
              <a:gd name="connsiteY0" fmla="*/ 292660 h 292660"/>
              <a:gd name="connsiteX1" fmla="*/ 513522 w 2338542"/>
              <a:gd name="connsiteY1" fmla="*/ 144178 h 292660"/>
              <a:gd name="connsiteX2" fmla="*/ 2338542 w 2338542"/>
              <a:gd name="connsiteY2" fmla="*/ 0 h 292660"/>
              <a:gd name="connsiteX0" fmla="*/ 2407 w 2340946"/>
              <a:gd name="connsiteY0" fmla="*/ 292660 h 292660"/>
              <a:gd name="connsiteX1" fmla="*/ 283183 w 2340946"/>
              <a:gd name="connsiteY1" fmla="*/ 149053 h 292660"/>
              <a:gd name="connsiteX2" fmla="*/ 2340946 w 2340946"/>
              <a:gd name="connsiteY2"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459 w 2338998"/>
              <a:gd name="connsiteY0" fmla="*/ 292660 h 292660"/>
              <a:gd name="connsiteX1" fmla="*/ 281235 w 2338998"/>
              <a:gd name="connsiteY1" fmla="*/ 149053 h 292660"/>
              <a:gd name="connsiteX2" fmla="*/ 1792695 w 2338998"/>
              <a:gd name="connsiteY2" fmla="*/ 162771 h 292660"/>
              <a:gd name="connsiteX3" fmla="*/ 2106627 w 2338998"/>
              <a:gd name="connsiteY3" fmla="*/ 123773 h 292660"/>
              <a:gd name="connsiteX4" fmla="*/ 2338998 w 2338998"/>
              <a:gd name="connsiteY4"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5234 w 2343773"/>
              <a:gd name="connsiteY0" fmla="*/ 292660 h 292660"/>
              <a:gd name="connsiteX1" fmla="*/ 286010 w 2343773"/>
              <a:gd name="connsiteY1" fmla="*/ 149053 h 292660"/>
              <a:gd name="connsiteX2" fmla="*/ 2078926 w 2343773"/>
              <a:gd name="connsiteY2" fmla="*/ 143272 h 292660"/>
              <a:gd name="connsiteX3" fmla="*/ 2343773 w 2343773"/>
              <a:gd name="connsiteY3" fmla="*/ 0 h 292660"/>
              <a:gd name="connsiteX0" fmla="*/ 5234 w 2365424"/>
              <a:gd name="connsiteY0" fmla="*/ 287785 h 287785"/>
              <a:gd name="connsiteX1" fmla="*/ 286010 w 2365424"/>
              <a:gd name="connsiteY1" fmla="*/ 144178 h 287785"/>
              <a:gd name="connsiteX2" fmla="*/ 2078926 w 2365424"/>
              <a:gd name="connsiteY2" fmla="*/ 138397 h 287785"/>
              <a:gd name="connsiteX3" fmla="*/ 2365424 w 2365424"/>
              <a:gd name="connsiteY3" fmla="*/ 0 h 287785"/>
              <a:gd name="connsiteX0" fmla="*/ 5234 w 2367518"/>
              <a:gd name="connsiteY0" fmla="*/ 287785 h 287785"/>
              <a:gd name="connsiteX1" fmla="*/ 286010 w 2367518"/>
              <a:gd name="connsiteY1" fmla="*/ 144178 h 287785"/>
              <a:gd name="connsiteX2" fmla="*/ 2078926 w 2367518"/>
              <a:gd name="connsiteY2" fmla="*/ 138397 h 287785"/>
              <a:gd name="connsiteX3" fmla="*/ 2365424 w 2367518"/>
              <a:gd name="connsiteY3" fmla="*/ 0 h 287785"/>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54251"/>
              <a:gd name="connsiteY0" fmla="*/ 312159 h 312159"/>
              <a:gd name="connsiteX1" fmla="*/ 286010 w 2354251"/>
              <a:gd name="connsiteY1" fmla="*/ 168552 h 312159"/>
              <a:gd name="connsiteX2" fmla="*/ 2078926 w 2354251"/>
              <a:gd name="connsiteY2" fmla="*/ 162771 h 312159"/>
              <a:gd name="connsiteX3" fmla="*/ 2343774 w 2354251"/>
              <a:gd name="connsiteY3" fmla="*/ 0 h 312159"/>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44660"/>
              <a:gd name="connsiteY0" fmla="*/ 312159 h 312159"/>
              <a:gd name="connsiteX1" fmla="*/ 286010 w 2344660"/>
              <a:gd name="connsiteY1" fmla="*/ 168552 h 312159"/>
              <a:gd name="connsiteX2" fmla="*/ 2078926 w 2344660"/>
              <a:gd name="connsiteY2" fmla="*/ 162771 h 312159"/>
              <a:gd name="connsiteX3" fmla="*/ 2343774 w 2344660"/>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943 w 2343483"/>
              <a:gd name="connsiteY0" fmla="*/ 312159 h 312159"/>
              <a:gd name="connsiteX1" fmla="*/ 285719 w 2343483"/>
              <a:gd name="connsiteY1" fmla="*/ 168552 h 312159"/>
              <a:gd name="connsiteX2" fmla="*/ 2067809 w 2343483"/>
              <a:gd name="connsiteY2" fmla="*/ 162772 h 312159"/>
              <a:gd name="connsiteX3" fmla="*/ 2343483 w 2343483"/>
              <a:gd name="connsiteY3" fmla="*/ 0 h 312159"/>
              <a:gd name="connsiteX0" fmla="*/ 4943 w 2359721"/>
              <a:gd name="connsiteY0" fmla="*/ 307284 h 307284"/>
              <a:gd name="connsiteX1" fmla="*/ 285719 w 2359721"/>
              <a:gd name="connsiteY1" fmla="*/ 163677 h 307284"/>
              <a:gd name="connsiteX2" fmla="*/ 2067809 w 2359721"/>
              <a:gd name="connsiteY2" fmla="*/ 157897 h 307284"/>
              <a:gd name="connsiteX3" fmla="*/ 2359721 w 2359721"/>
              <a:gd name="connsiteY3" fmla="*/ 0 h 307284"/>
              <a:gd name="connsiteX0" fmla="*/ 4943 w 2363146"/>
              <a:gd name="connsiteY0" fmla="*/ 307284 h 307284"/>
              <a:gd name="connsiteX1" fmla="*/ 285719 w 2363146"/>
              <a:gd name="connsiteY1" fmla="*/ 163677 h 307284"/>
              <a:gd name="connsiteX2" fmla="*/ 2067809 w 2363146"/>
              <a:gd name="connsiteY2" fmla="*/ 157897 h 307284"/>
              <a:gd name="connsiteX3" fmla="*/ 2359721 w 2363146"/>
              <a:gd name="connsiteY3" fmla="*/ 0 h 307284"/>
              <a:gd name="connsiteX0" fmla="*/ 4943 w 2340375"/>
              <a:gd name="connsiteY0" fmla="*/ 307284 h 307284"/>
              <a:gd name="connsiteX1" fmla="*/ 285719 w 2340375"/>
              <a:gd name="connsiteY1" fmla="*/ 163677 h 307284"/>
              <a:gd name="connsiteX2" fmla="*/ 2067809 w 2340375"/>
              <a:gd name="connsiteY2" fmla="*/ 157897 h 307284"/>
              <a:gd name="connsiteX3" fmla="*/ 2332659 w 2340375"/>
              <a:gd name="connsiteY3" fmla="*/ 0 h 307284"/>
              <a:gd name="connsiteX0" fmla="*/ 4943 w 2342772"/>
              <a:gd name="connsiteY0" fmla="*/ 307284 h 307284"/>
              <a:gd name="connsiteX1" fmla="*/ 285719 w 2342772"/>
              <a:gd name="connsiteY1" fmla="*/ 163677 h 307284"/>
              <a:gd name="connsiteX2" fmla="*/ 2067809 w 2342772"/>
              <a:gd name="connsiteY2" fmla="*/ 157897 h 307284"/>
              <a:gd name="connsiteX3" fmla="*/ 2332659 w 2342772"/>
              <a:gd name="connsiteY3" fmla="*/ 0 h 307284"/>
              <a:gd name="connsiteX0" fmla="*/ 4943 w 2333078"/>
              <a:gd name="connsiteY0" fmla="*/ 307284 h 307284"/>
              <a:gd name="connsiteX1" fmla="*/ 285719 w 2333078"/>
              <a:gd name="connsiteY1" fmla="*/ 163677 h 307284"/>
              <a:gd name="connsiteX2" fmla="*/ 2067809 w 2333078"/>
              <a:gd name="connsiteY2" fmla="*/ 157897 h 307284"/>
              <a:gd name="connsiteX3" fmla="*/ 2332659 w 2333078"/>
              <a:gd name="connsiteY3" fmla="*/ 0 h 307284"/>
              <a:gd name="connsiteX0" fmla="*/ 7284 w 2335419"/>
              <a:gd name="connsiteY0" fmla="*/ 307284 h 307284"/>
              <a:gd name="connsiteX1" fmla="*/ 288060 w 2335419"/>
              <a:gd name="connsiteY1" fmla="*/ 163677 h 307284"/>
              <a:gd name="connsiteX2" fmla="*/ 2070150 w 2335419"/>
              <a:gd name="connsiteY2" fmla="*/ 157897 h 307284"/>
              <a:gd name="connsiteX3" fmla="*/ 2335000 w 2335419"/>
              <a:gd name="connsiteY3" fmla="*/ 0 h 307284"/>
              <a:gd name="connsiteX0" fmla="*/ 4944 w 2333079"/>
              <a:gd name="connsiteY0" fmla="*/ 307284 h 307284"/>
              <a:gd name="connsiteX1" fmla="*/ 285720 w 2333079"/>
              <a:gd name="connsiteY1" fmla="*/ 163677 h 307284"/>
              <a:gd name="connsiteX2" fmla="*/ 2067810 w 2333079"/>
              <a:gd name="connsiteY2" fmla="*/ 157897 h 307284"/>
              <a:gd name="connsiteX3" fmla="*/ 2332660 w 2333079"/>
              <a:gd name="connsiteY3" fmla="*/ 0 h 307284"/>
              <a:gd name="connsiteX0" fmla="*/ 4 w 2328139"/>
              <a:gd name="connsiteY0" fmla="*/ 307284 h 307284"/>
              <a:gd name="connsiteX1" fmla="*/ 280780 w 2328139"/>
              <a:gd name="connsiteY1" fmla="*/ 163677 h 307284"/>
              <a:gd name="connsiteX2" fmla="*/ 2062870 w 2328139"/>
              <a:gd name="connsiteY2" fmla="*/ 157897 h 307284"/>
              <a:gd name="connsiteX3" fmla="*/ 2327720 w 2328139"/>
              <a:gd name="connsiteY3" fmla="*/ 0 h 307284"/>
              <a:gd name="connsiteX0" fmla="*/ 4 w 2325783"/>
              <a:gd name="connsiteY0" fmla="*/ 218073 h 218073"/>
              <a:gd name="connsiteX1" fmla="*/ 280780 w 2325783"/>
              <a:gd name="connsiteY1" fmla="*/ 74466 h 218073"/>
              <a:gd name="connsiteX2" fmla="*/ 2062870 w 2325783"/>
              <a:gd name="connsiteY2" fmla="*/ 68686 h 218073"/>
              <a:gd name="connsiteX3" fmla="*/ 2325351 w 2325783"/>
              <a:gd name="connsiteY3" fmla="*/ 0 h 218073"/>
              <a:gd name="connsiteX0" fmla="*/ 4 w 2325535"/>
              <a:gd name="connsiteY0" fmla="*/ 218073 h 218073"/>
              <a:gd name="connsiteX1" fmla="*/ 280780 w 2325535"/>
              <a:gd name="connsiteY1" fmla="*/ 74466 h 218073"/>
              <a:gd name="connsiteX2" fmla="*/ 2062870 w 2325535"/>
              <a:gd name="connsiteY2" fmla="*/ 68686 h 218073"/>
              <a:gd name="connsiteX3" fmla="*/ 2325351 w 2325535"/>
              <a:gd name="connsiteY3" fmla="*/ 0 h 218073"/>
              <a:gd name="connsiteX0" fmla="*/ 4 w 2326063"/>
              <a:gd name="connsiteY0" fmla="*/ 218073 h 218073"/>
              <a:gd name="connsiteX1" fmla="*/ 280780 w 2326063"/>
              <a:gd name="connsiteY1" fmla="*/ 74466 h 218073"/>
              <a:gd name="connsiteX2" fmla="*/ 2062870 w 2326063"/>
              <a:gd name="connsiteY2" fmla="*/ 68686 h 218073"/>
              <a:gd name="connsiteX3" fmla="*/ 2325351 w 2326063"/>
              <a:gd name="connsiteY3" fmla="*/ 0 h 218073"/>
              <a:gd name="connsiteX0" fmla="*/ 4 w 2347997"/>
              <a:gd name="connsiteY0" fmla="*/ 262678 h 262678"/>
              <a:gd name="connsiteX1" fmla="*/ 280780 w 2347997"/>
              <a:gd name="connsiteY1" fmla="*/ 119071 h 262678"/>
              <a:gd name="connsiteX2" fmla="*/ 2062870 w 2347997"/>
              <a:gd name="connsiteY2" fmla="*/ 113291 h 262678"/>
              <a:gd name="connsiteX3" fmla="*/ 2347442 w 2347997"/>
              <a:gd name="connsiteY3" fmla="*/ 0 h 262678"/>
              <a:gd name="connsiteX0" fmla="*/ 4 w 2466981"/>
              <a:gd name="connsiteY0" fmla="*/ 278290 h 278290"/>
              <a:gd name="connsiteX1" fmla="*/ 280780 w 2466981"/>
              <a:gd name="connsiteY1" fmla="*/ 134683 h 278290"/>
              <a:gd name="connsiteX2" fmla="*/ 2062870 w 2466981"/>
              <a:gd name="connsiteY2" fmla="*/ 128903 h 278290"/>
              <a:gd name="connsiteX3" fmla="*/ 2466732 w 2466981"/>
              <a:gd name="connsiteY3" fmla="*/ 0 h 278290"/>
              <a:gd name="connsiteX0" fmla="*/ 4 w 2449330"/>
              <a:gd name="connsiteY0" fmla="*/ 278290 h 278290"/>
              <a:gd name="connsiteX1" fmla="*/ 280780 w 2449330"/>
              <a:gd name="connsiteY1" fmla="*/ 134683 h 278290"/>
              <a:gd name="connsiteX2" fmla="*/ 2062870 w 2449330"/>
              <a:gd name="connsiteY2" fmla="*/ 128903 h 278290"/>
              <a:gd name="connsiteX3" fmla="*/ 2449059 w 2449330"/>
              <a:gd name="connsiteY3" fmla="*/ 0 h 278290"/>
              <a:gd name="connsiteX0" fmla="*/ 4 w 2449059"/>
              <a:gd name="connsiteY0" fmla="*/ 278290 h 278290"/>
              <a:gd name="connsiteX1" fmla="*/ 280780 w 2449059"/>
              <a:gd name="connsiteY1" fmla="*/ 134683 h 278290"/>
              <a:gd name="connsiteX2" fmla="*/ 2062870 w 2449059"/>
              <a:gd name="connsiteY2" fmla="*/ 128903 h 278290"/>
              <a:gd name="connsiteX3" fmla="*/ 2449059 w 2449059"/>
              <a:gd name="connsiteY3" fmla="*/ 0 h 278290"/>
              <a:gd name="connsiteX0" fmla="*/ 4943 w 2453998"/>
              <a:gd name="connsiteY0" fmla="*/ 278290 h 278290"/>
              <a:gd name="connsiteX1" fmla="*/ 285719 w 2453998"/>
              <a:gd name="connsiteY1" fmla="*/ 134683 h 278290"/>
              <a:gd name="connsiteX2" fmla="*/ 2067809 w 2453998"/>
              <a:gd name="connsiteY2" fmla="*/ 107750 h 278290"/>
              <a:gd name="connsiteX3" fmla="*/ 2453998 w 2453998"/>
              <a:gd name="connsiteY3" fmla="*/ 0 h 278290"/>
              <a:gd name="connsiteX0" fmla="*/ 6434 w 2455489"/>
              <a:gd name="connsiteY0" fmla="*/ 278290 h 278290"/>
              <a:gd name="connsiteX1" fmla="*/ 279460 w 2455489"/>
              <a:gd name="connsiteY1" fmla="*/ 101993 h 278290"/>
              <a:gd name="connsiteX2" fmla="*/ 2069300 w 2455489"/>
              <a:gd name="connsiteY2" fmla="*/ 107750 h 278290"/>
              <a:gd name="connsiteX3" fmla="*/ 2455489 w 2455489"/>
              <a:gd name="connsiteY3" fmla="*/ 0 h 278290"/>
              <a:gd name="connsiteX0" fmla="*/ 103 w 2449158"/>
              <a:gd name="connsiteY0" fmla="*/ 278290 h 278290"/>
              <a:gd name="connsiteX1" fmla="*/ 273129 w 2449158"/>
              <a:gd name="connsiteY1" fmla="*/ 101993 h 278290"/>
              <a:gd name="connsiteX2" fmla="*/ 2062969 w 2449158"/>
              <a:gd name="connsiteY2" fmla="*/ 107750 h 278290"/>
              <a:gd name="connsiteX3" fmla="*/ 2449158 w 2449158"/>
              <a:gd name="connsiteY3" fmla="*/ 0 h 278290"/>
              <a:gd name="connsiteX0" fmla="*/ 103 w 2449158"/>
              <a:gd name="connsiteY0" fmla="*/ 278290 h 278290"/>
              <a:gd name="connsiteX1" fmla="*/ 273129 w 2449158"/>
              <a:gd name="connsiteY1" fmla="*/ 96224 h 278290"/>
              <a:gd name="connsiteX2" fmla="*/ 2062969 w 2449158"/>
              <a:gd name="connsiteY2" fmla="*/ 107750 h 278290"/>
              <a:gd name="connsiteX3" fmla="*/ 2449158 w 2449158"/>
              <a:gd name="connsiteY3" fmla="*/ 0 h 278290"/>
              <a:gd name="connsiteX0" fmla="*/ 145 w 2449200"/>
              <a:gd name="connsiteY0" fmla="*/ 278290 h 278290"/>
              <a:gd name="connsiteX1" fmla="*/ 269296 w 2449200"/>
              <a:gd name="connsiteY1" fmla="*/ 107762 h 278290"/>
              <a:gd name="connsiteX2" fmla="*/ 2063011 w 2449200"/>
              <a:gd name="connsiteY2" fmla="*/ 107750 h 278290"/>
              <a:gd name="connsiteX3" fmla="*/ 2449200 w 2449200"/>
              <a:gd name="connsiteY3" fmla="*/ 0 h 278290"/>
            </a:gdLst>
            <a:ahLst/>
            <a:cxnLst>
              <a:cxn ang="0">
                <a:pos x="connsiteX0" y="connsiteY0"/>
              </a:cxn>
              <a:cxn ang="0">
                <a:pos x="connsiteX1" y="connsiteY1"/>
              </a:cxn>
              <a:cxn ang="0">
                <a:pos x="connsiteX2" y="connsiteY2"/>
              </a:cxn>
              <a:cxn ang="0">
                <a:pos x="connsiteX3" y="connsiteY3"/>
              </a:cxn>
            </a:cxnLst>
            <a:rect l="l" t="t" r="r" b="b"/>
            <a:pathLst>
              <a:path w="2449200" h="278290">
                <a:moveTo>
                  <a:pt x="145" y="278290"/>
                </a:moveTo>
                <a:cubicBezTo>
                  <a:pt x="-796" y="150551"/>
                  <a:pt x="-4760" y="107341"/>
                  <a:pt x="269296" y="107762"/>
                </a:cubicBezTo>
                <a:lnTo>
                  <a:pt x="2063011" y="107750"/>
                </a:lnTo>
                <a:cubicBezTo>
                  <a:pt x="2268853" y="109719"/>
                  <a:pt x="2446581" y="132285"/>
                  <a:pt x="2449200" y="0"/>
                </a:cubicBezTo>
              </a:path>
            </a:pathLst>
          </a:custGeom>
          <a:noFill/>
          <a:ln w="25400">
            <a:solidFill>
              <a:srgbClr val="007D7A"/>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Arrow_43">
            <a:extLst>
              <a:ext uri="{FF2B5EF4-FFF2-40B4-BE49-F238E27FC236}">
                <a16:creationId xmlns:a16="http://schemas.microsoft.com/office/drawing/2014/main" id="{23209DBC-837F-4828-8821-88C97BAA0DD5}"/>
              </a:ext>
              <a:ext uri="{147F2762-F138-4A5C-976F-8EAC2B608ADB}">
                <a16:predDERef xmlns:a16="http://schemas.microsoft.com/office/drawing/2014/main" pred="{D73464FC-F982-4EFC-884A-04EBAA5EEEAB}"/>
              </a:ext>
              <a:ext uri="{C183D7F6-B498-43B3-948B-1728B52AA6E4}">
                <adec:decorative xmlns:adec="http://schemas.microsoft.com/office/drawing/2017/decorative" val="1"/>
              </a:ext>
            </a:extLst>
          </xdr:cNvPr>
          <xdr:cNvSpPr/>
        </xdr:nvSpPr>
        <xdr:spPr>
          <a:xfrm rot="5400000">
            <a:off x="6069630" y="6941358"/>
            <a:ext cx="9099" cy="435008"/>
          </a:xfrm>
          <a:custGeom>
            <a:avLst/>
            <a:gdLst>
              <a:gd name="connsiteX0" fmla="*/ 0 w 298174"/>
              <a:gd name="connsiteY0" fmla="*/ 1772479 h 1772479"/>
              <a:gd name="connsiteX1" fmla="*/ 33130 w 298174"/>
              <a:gd name="connsiteY1" fmla="*/ 554935 h 1772479"/>
              <a:gd name="connsiteX2" fmla="*/ 182217 w 298174"/>
              <a:gd name="connsiteY2" fmla="*/ 323022 h 1772479"/>
              <a:gd name="connsiteX3" fmla="*/ 298174 w 298174"/>
              <a:gd name="connsiteY3" fmla="*/ 0 h 1772479"/>
              <a:gd name="connsiteX0" fmla="*/ 0 w 298174"/>
              <a:gd name="connsiteY0" fmla="*/ 1772479 h 1772479"/>
              <a:gd name="connsiteX1" fmla="*/ 33130 w 298174"/>
              <a:gd name="connsiteY1" fmla="*/ 554935 h 1772479"/>
              <a:gd name="connsiteX2" fmla="*/ 134982 w 298174"/>
              <a:gd name="connsiteY2" fmla="*/ 284928 h 1772479"/>
              <a:gd name="connsiteX3" fmla="*/ 298174 w 298174"/>
              <a:gd name="connsiteY3" fmla="*/ 0 h 1772479"/>
              <a:gd name="connsiteX0" fmla="*/ 0 w 298174"/>
              <a:gd name="connsiteY0" fmla="*/ 1772479 h 1772479"/>
              <a:gd name="connsiteX1" fmla="*/ 33130 w 298174"/>
              <a:gd name="connsiteY1" fmla="*/ 554935 h 1772479"/>
              <a:gd name="connsiteX2" fmla="*/ 99555 w 298174"/>
              <a:gd name="connsiteY2" fmla="*/ 269691 h 1772479"/>
              <a:gd name="connsiteX3" fmla="*/ 298174 w 298174"/>
              <a:gd name="connsiteY3" fmla="*/ 0 h 1772479"/>
              <a:gd name="connsiteX0" fmla="*/ 2054 w 300228"/>
              <a:gd name="connsiteY0" fmla="*/ 1772479 h 1772479"/>
              <a:gd name="connsiteX1" fmla="*/ 35184 w 300228"/>
              <a:gd name="connsiteY1" fmla="*/ 554935 h 1772479"/>
              <a:gd name="connsiteX2" fmla="*/ 300228 w 300228"/>
              <a:gd name="connsiteY2" fmla="*/ 0 h 1772479"/>
              <a:gd name="connsiteX0" fmla="*/ 2056 w 300230"/>
              <a:gd name="connsiteY0" fmla="*/ 1772479 h 1772479"/>
              <a:gd name="connsiteX1" fmla="*/ 35186 w 300230"/>
              <a:gd name="connsiteY1" fmla="*/ 554935 h 1772479"/>
              <a:gd name="connsiteX2" fmla="*/ 300230 w 300230"/>
              <a:gd name="connsiteY2" fmla="*/ 0 h 1772479"/>
              <a:gd name="connsiteX0" fmla="*/ 0 w 298174"/>
              <a:gd name="connsiteY0" fmla="*/ 1772479 h 1772479"/>
              <a:gd name="connsiteX1" fmla="*/ 33130 w 298174"/>
              <a:gd name="connsiteY1" fmla="*/ 554935 h 1772479"/>
              <a:gd name="connsiteX2" fmla="*/ 298174 w 298174"/>
              <a:gd name="connsiteY2" fmla="*/ 0 h 1772479"/>
              <a:gd name="connsiteX0" fmla="*/ 10979 w 309153"/>
              <a:gd name="connsiteY0" fmla="*/ 1772479 h 1772479"/>
              <a:gd name="connsiteX1" fmla="*/ 8633 w 309153"/>
              <a:gd name="connsiteY1" fmla="*/ 528160 h 1772479"/>
              <a:gd name="connsiteX2" fmla="*/ 309153 w 309153"/>
              <a:gd name="connsiteY2" fmla="*/ 0 h 1772479"/>
              <a:gd name="connsiteX0" fmla="*/ 10979 w 309153"/>
              <a:gd name="connsiteY0" fmla="*/ 1772479 h 1772479"/>
              <a:gd name="connsiteX1" fmla="*/ 8633 w 309153"/>
              <a:gd name="connsiteY1" fmla="*/ 528160 h 1772479"/>
              <a:gd name="connsiteX2" fmla="*/ 309153 w 309153"/>
              <a:gd name="connsiteY2" fmla="*/ 0 h 1772479"/>
              <a:gd name="connsiteX0" fmla="*/ 3209 w 301383"/>
              <a:gd name="connsiteY0" fmla="*/ 1772479 h 1772479"/>
              <a:gd name="connsiteX1" fmla="*/ 11974 w 301383"/>
              <a:gd name="connsiteY1" fmla="*/ 459704 h 1772479"/>
              <a:gd name="connsiteX2" fmla="*/ 301383 w 301383"/>
              <a:gd name="connsiteY2" fmla="*/ 0 h 1772479"/>
              <a:gd name="connsiteX0" fmla="*/ 3209 w 301383"/>
              <a:gd name="connsiteY0" fmla="*/ 1772479 h 1772479"/>
              <a:gd name="connsiteX1" fmla="*/ 11972 w 301383"/>
              <a:gd name="connsiteY1" fmla="*/ 696221 h 1772479"/>
              <a:gd name="connsiteX2" fmla="*/ 301383 w 301383"/>
              <a:gd name="connsiteY2" fmla="*/ 0 h 1772479"/>
              <a:gd name="connsiteX0" fmla="*/ 3209 w 301383"/>
              <a:gd name="connsiteY0" fmla="*/ 1772479 h 1772479"/>
              <a:gd name="connsiteX1" fmla="*/ 11972 w 301383"/>
              <a:gd name="connsiteY1" fmla="*/ 459704 h 1772479"/>
              <a:gd name="connsiteX2" fmla="*/ 301383 w 301383"/>
              <a:gd name="connsiteY2" fmla="*/ 0 h 1772479"/>
              <a:gd name="connsiteX0" fmla="*/ -1 w 298173"/>
              <a:gd name="connsiteY0" fmla="*/ 1772479 h 1772479"/>
              <a:gd name="connsiteX1" fmla="*/ 298173 w 298173"/>
              <a:gd name="connsiteY1" fmla="*/ 0 h 1772479"/>
              <a:gd name="connsiteX0" fmla="*/ 1 w 38"/>
              <a:gd name="connsiteY0" fmla="*/ 1799850 h 1799850"/>
              <a:gd name="connsiteX1" fmla="*/ 38 w 38"/>
              <a:gd name="connsiteY1" fmla="*/ 0 h 1799850"/>
              <a:gd name="connsiteX0" fmla="*/ 3553043 w 3553043"/>
              <a:gd name="connsiteY0" fmla="*/ 2724 h 2724"/>
              <a:gd name="connsiteX1" fmla="*/ 0 w 3553043"/>
              <a:gd name="connsiteY1" fmla="*/ 0 h 2724"/>
              <a:gd name="connsiteX0" fmla="*/ 10000 w 10000"/>
              <a:gd name="connsiteY0" fmla="*/ 10000 h 10000"/>
              <a:gd name="connsiteX1" fmla="*/ 0 w 10000"/>
              <a:gd name="connsiteY1" fmla="*/ 0 h 10000"/>
              <a:gd name="connsiteX0" fmla="*/ 0 w 27"/>
              <a:gd name="connsiteY0" fmla="*/ 10000 h 10000"/>
              <a:gd name="connsiteX1" fmla="*/ 27 w 27"/>
              <a:gd name="connsiteY1" fmla="*/ 0 h 10000"/>
              <a:gd name="connsiteX0" fmla="*/ 0 w 3734545"/>
              <a:gd name="connsiteY0" fmla="*/ 9914 h 9914"/>
              <a:gd name="connsiteX1" fmla="*/ 3734545 w 3734545"/>
              <a:gd name="connsiteY1" fmla="*/ 0 h 9914"/>
              <a:gd name="connsiteX0" fmla="*/ 9946 w 9946"/>
              <a:gd name="connsiteY0" fmla="*/ 10087 h 10087"/>
              <a:gd name="connsiteX1" fmla="*/ 1 w 9946"/>
              <a:gd name="connsiteY1" fmla="*/ 0 h 10087"/>
              <a:gd name="connsiteX0" fmla="*/ 0 w 28"/>
              <a:gd name="connsiteY0" fmla="*/ 10086 h 10086"/>
              <a:gd name="connsiteX1" fmla="*/ 28 w 28"/>
              <a:gd name="connsiteY1" fmla="*/ 0 h 10086"/>
              <a:gd name="connsiteX0" fmla="*/ 0 w 10000"/>
              <a:gd name="connsiteY0" fmla="*/ 5651 h 5651"/>
              <a:gd name="connsiteX1" fmla="*/ 10000 w 10000"/>
              <a:gd name="connsiteY1" fmla="*/ 0 h 5651"/>
              <a:gd name="connsiteX0" fmla="*/ 0 w 1756087"/>
              <a:gd name="connsiteY0" fmla="*/ 10000 h 10461"/>
              <a:gd name="connsiteX1" fmla="*/ 10000 w 1756087"/>
              <a:gd name="connsiteY1" fmla="*/ 0 h 10461"/>
              <a:gd name="connsiteX0" fmla="*/ 0 w 1756087"/>
              <a:gd name="connsiteY0" fmla="*/ 10000 h 10000"/>
              <a:gd name="connsiteX1" fmla="*/ 10000 w 1756087"/>
              <a:gd name="connsiteY1" fmla="*/ 0 h 10000"/>
              <a:gd name="connsiteX0" fmla="*/ 0 w 3953913"/>
              <a:gd name="connsiteY0" fmla="*/ 10502 h 10502"/>
              <a:gd name="connsiteX1" fmla="*/ 3953913 w 3953913"/>
              <a:gd name="connsiteY1" fmla="*/ 0 h 10502"/>
              <a:gd name="connsiteX0" fmla="*/ 0 w 391304"/>
              <a:gd name="connsiteY0" fmla="*/ 10350 h 10350"/>
              <a:gd name="connsiteX1" fmla="*/ 391304 w 391304"/>
              <a:gd name="connsiteY1" fmla="*/ 0 h 10350"/>
              <a:gd name="connsiteX0" fmla="*/ 0 w 3942940"/>
              <a:gd name="connsiteY0" fmla="*/ 16103 h 16103"/>
              <a:gd name="connsiteX1" fmla="*/ 3942724 w 3942940"/>
              <a:gd name="connsiteY1" fmla="*/ 0 h 16103"/>
            </a:gdLst>
            <a:ahLst/>
            <a:cxnLst>
              <a:cxn ang="0">
                <a:pos x="connsiteX0" y="connsiteY0"/>
              </a:cxn>
              <a:cxn ang="0">
                <a:pos x="connsiteX1" y="connsiteY1"/>
              </a:cxn>
            </a:cxnLst>
            <a:rect l="l" t="t" r="r" b="b"/>
            <a:pathLst>
              <a:path w="3942940" h="16103">
                <a:moveTo>
                  <a:pt x="0" y="16103"/>
                </a:moveTo>
                <a:cubicBezTo>
                  <a:pt x="130435" y="12653"/>
                  <a:pt x="3812289" y="3450"/>
                  <a:pt x="3942724" y="0"/>
                </a:cubicBezTo>
              </a:path>
            </a:pathLst>
          </a:custGeom>
          <a:noFill/>
          <a:ln w="25400">
            <a:solidFill>
              <a:srgbClr val="3B2E58"/>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Arrow32_53">
            <a:extLst>
              <a:ext uri="{FF2B5EF4-FFF2-40B4-BE49-F238E27FC236}">
                <a16:creationId xmlns:a16="http://schemas.microsoft.com/office/drawing/2014/main" id="{E2196C47-ED33-4FAC-AB2F-774F03740AE8}"/>
              </a:ext>
              <a:ext uri="{147F2762-F138-4A5C-976F-8EAC2B608ADB}">
                <a16:predDERef xmlns:a16="http://schemas.microsoft.com/office/drawing/2014/main" pred="{F7C08008-A091-4DF1-AB4B-05D65F448852}"/>
              </a:ext>
              <a:ext uri="{C183D7F6-B498-43B3-948B-1728B52AA6E4}">
                <adec:decorative xmlns:adec="http://schemas.microsoft.com/office/drawing/2017/decorative" val="1"/>
              </a:ext>
            </a:extLst>
          </xdr:cNvPr>
          <xdr:cNvSpPr/>
        </xdr:nvSpPr>
        <xdr:spPr>
          <a:xfrm rot="5400000">
            <a:off x="6684134" y="5627093"/>
            <a:ext cx="112368" cy="2143676"/>
          </a:xfrm>
          <a:custGeom>
            <a:avLst/>
            <a:gdLst>
              <a:gd name="connsiteX0" fmla="*/ 7969 w 2056613"/>
              <a:gd name="connsiteY0" fmla="*/ 1755913 h 1755913"/>
              <a:gd name="connsiteX1" fmla="*/ 7969 w 2056613"/>
              <a:gd name="connsiteY1" fmla="*/ 911087 h 1755913"/>
              <a:gd name="connsiteX2" fmla="*/ 90795 w 2056613"/>
              <a:gd name="connsiteY2" fmla="*/ 455543 h 1755913"/>
              <a:gd name="connsiteX3" fmla="*/ 761686 w 2056613"/>
              <a:gd name="connsiteY3" fmla="*/ 356152 h 1755913"/>
              <a:gd name="connsiteX4" fmla="*/ 1233795 w 2056613"/>
              <a:gd name="connsiteY4" fmla="*/ 364435 h 1755913"/>
              <a:gd name="connsiteX5" fmla="*/ 1747316 w 2056613"/>
              <a:gd name="connsiteY5" fmla="*/ 314739 h 1755913"/>
              <a:gd name="connsiteX6" fmla="*/ 2012360 w 2056613"/>
              <a:gd name="connsiteY6" fmla="*/ 57978 h 1755913"/>
              <a:gd name="connsiteX7" fmla="*/ 2053773 w 2056613"/>
              <a:gd name="connsiteY7" fmla="*/ 0 h 1755913"/>
              <a:gd name="connsiteX0" fmla="*/ 0 w 2048644"/>
              <a:gd name="connsiteY0" fmla="*/ 1755913 h 1755913"/>
              <a:gd name="connsiteX1" fmla="*/ 82826 w 2048644"/>
              <a:gd name="connsiteY1" fmla="*/ 455543 h 1755913"/>
              <a:gd name="connsiteX2" fmla="*/ 753717 w 2048644"/>
              <a:gd name="connsiteY2" fmla="*/ 356152 h 1755913"/>
              <a:gd name="connsiteX3" fmla="*/ 1225826 w 2048644"/>
              <a:gd name="connsiteY3" fmla="*/ 364435 h 1755913"/>
              <a:gd name="connsiteX4" fmla="*/ 1739347 w 2048644"/>
              <a:gd name="connsiteY4" fmla="*/ 314739 h 1755913"/>
              <a:gd name="connsiteX5" fmla="*/ 2004391 w 2048644"/>
              <a:gd name="connsiteY5" fmla="*/ 57978 h 1755913"/>
              <a:gd name="connsiteX6" fmla="*/ 2045804 w 2048644"/>
              <a:gd name="connsiteY6" fmla="*/ 0 h 1755913"/>
              <a:gd name="connsiteX0" fmla="*/ 30133 w 2078777"/>
              <a:gd name="connsiteY0" fmla="*/ 1755913 h 1755913"/>
              <a:gd name="connsiteX1" fmla="*/ 112959 w 2078777"/>
              <a:gd name="connsiteY1" fmla="*/ 455543 h 1755913"/>
              <a:gd name="connsiteX2" fmla="*/ 1255959 w 2078777"/>
              <a:gd name="connsiteY2" fmla="*/ 364435 h 1755913"/>
              <a:gd name="connsiteX3" fmla="*/ 1769480 w 2078777"/>
              <a:gd name="connsiteY3" fmla="*/ 314739 h 1755913"/>
              <a:gd name="connsiteX4" fmla="*/ 2034524 w 2078777"/>
              <a:gd name="connsiteY4" fmla="*/ 57978 h 1755913"/>
              <a:gd name="connsiteX5" fmla="*/ 2075937 w 2078777"/>
              <a:gd name="connsiteY5" fmla="*/ 0 h 1755913"/>
              <a:gd name="connsiteX0" fmla="*/ 66593 w 2115237"/>
              <a:gd name="connsiteY0" fmla="*/ 1755913 h 1755913"/>
              <a:gd name="connsiteX1" fmla="*/ 149419 w 2115237"/>
              <a:gd name="connsiteY1" fmla="*/ 455543 h 1755913"/>
              <a:gd name="connsiteX2" fmla="*/ 1805940 w 2115237"/>
              <a:gd name="connsiteY2" fmla="*/ 314739 h 1755913"/>
              <a:gd name="connsiteX3" fmla="*/ 2070984 w 2115237"/>
              <a:gd name="connsiteY3" fmla="*/ 57978 h 1755913"/>
              <a:gd name="connsiteX4" fmla="*/ 2112397 w 2115237"/>
              <a:gd name="connsiteY4" fmla="*/ 0 h 1755913"/>
              <a:gd name="connsiteX0" fmla="*/ 66593 w 2112397"/>
              <a:gd name="connsiteY0" fmla="*/ 1755913 h 1755913"/>
              <a:gd name="connsiteX1" fmla="*/ 149419 w 2112397"/>
              <a:gd name="connsiteY1" fmla="*/ 455543 h 1755913"/>
              <a:gd name="connsiteX2" fmla="*/ 1805940 w 2112397"/>
              <a:gd name="connsiteY2" fmla="*/ 314739 h 1755913"/>
              <a:gd name="connsiteX3" fmla="*/ 2112397 w 2112397"/>
              <a:gd name="connsiteY3" fmla="*/ 0 h 1755913"/>
              <a:gd name="connsiteX0" fmla="*/ 0 w 2045804"/>
              <a:gd name="connsiteY0" fmla="*/ 1755913 h 1755913"/>
              <a:gd name="connsiteX1" fmla="*/ 82826 w 2045804"/>
              <a:gd name="connsiteY1" fmla="*/ 455543 h 1755913"/>
              <a:gd name="connsiteX2" fmla="*/ 1739347 w 2045804"/>
              <a:gd name="connsiteY2" fmla="*/ 314739 h 1755913"/>
              <a:gd name="connsiteX3" fmla="*/ 2045804 w 2045804"/>
              <a:gd name="connsiteY3" fmla="*/ 0 h 1755913"/>
              <a:gd name="connsiteX0" fmla="*/ 4528 w 2050332"/>
              <a:gd name="connsiteY0" fmla="*/ 1755913 h 1755913"/>
              <a:gd name="connsiteX1" fmla="*/ 31743 w 2050332"/>
              <a:gd name="connsiteY1" fmla="*/ 482217 h 1755913"/>
              <a:gd name="connsiteX2" fmla="*/ 1743875 w 2050332"/>
              <a:gd name="connsiteY2" fmla="*/ 314739 h 1755913"/>
              <a:gd name="connsiteX3" fmla="*/ 2050332 w 2050332"/>
              <a:gd name="connsiteY3" fmla="*/ 0 h 1755913"/>
              <a:gd name="connsiteX0" fmla="*/ 4528 w 2050332"/>
              <a:gd name="connsiteY0" fmla="*/ 1755913 h 1755913"/>
              <a:gd name="connsiteX1" fmla="*/ 31743 w 2050332"/>
              <a:gd name="connsiteY1" fmla="*/ 482217 h 1755913"/>
              <a:gd name="connsiteX2" fmla="*/ 1743875 w 2050332"/>
              <a:gd name="connsiteY2" fmla="*/ 314739 h 1755913"/>
              <a:gd name="connsiteX3" fmla="*/ 2050332 w 2050332"/>
              <a:gd name="connsiteY3" fmla="*/ 0 h 1755913"/>
              <a:gd name="connsiteX0" fmla="*/ 0 w 2045804"/>
              <a:gd name="connsiteY0" fmla="*/ 1755913 h 1755913"/>
              <a:gd name="connsiteX1" fmla="*/ 45752 w 2045804"/>
              <a:gd name="connsiteY1" fmla="*/ 459988 h 1755913"/>
              <a:gd name="connsiteX2" fmla="*/ 1739347 w 2045804"/>
              <a:gd name="connsiteY2" fmla="*/ 314739 h 1755913"/>
              <a:gd name="connsiteX3" fmla="*/ 2045804 w 2045804"/>
              <a:gd name="connsiteY3" fmla="*/ 0 h 1755913"/>
              <a:gd name="connsiteX0" fmla="*/ 2682 w 2048486"/>
              <a:gd name="connsiteY0" fmla="*/ 1755913 h 1755913"/>
              <a:gd name="connsiteX1" fmla="*/ 48434 w 2048486"/>
              <a:gd name="connsiteY1" fmla="*/ 459988 h 1755913"/>
              <a:gd name="connsiteX2" fmla="*/ 1742029 w 2048486"/>
              <a:gd name="connsiteY2" fmla="*/ 314739 h 1755913"/>
              <a:gd name="connsiteX3" fmla="*/ 2048486 w 2048486"/>
              <a:gd name="connsiteY3" fmla="*/ 0 h 1755913"/>
              <a:gd name="connsiteX0" fmla="*/ 22010 w 2030740"/>
              <a:gd name="connsiteY0" fmla="*/ 1800368 h 1800368"/>
              <a:gd name="connsiteX1" fmla="*/ 30688 w 2030740"/>
              <a:gd name="connsiteY1" fmla="*/ 459988 h 1800368"/>
              <a:gd name="connsiteX2" fmla="*/ 1724283 w 2030740"/>
              <a:gd name="connsiteY2" fmla="*/ 314739 h 1800368"/>
              <a:gd name="connsiteX3" fmla="*/ 2030740 w 2030740"/>
              <a:gd name="connsiteY3" fmla="*/ 0 h 1800368"/>
              <a:gd name="connsiteX0" fmla="*/ 25266 w 2029362"/>
              <a:gd name="connsiteY0" fmla="*/ 1787032 h 1787032"/>
              <a:gd name="connsiteX1" fmla="*/ 29310 w 2029362"/>
              <a:gd name="connsiteY1" fmla="*/ 459988 h 1787032"/>
              <a:gd name="connsiteX2" fmla="*/ 1722905 w 2029362"/>
              <a:gd name="connsiteY2" fmla="*/ 314739 h 1787032"/>
              <a:gd name="connsiteX3" fmla="*/ 2029362 w 2029362"/>
              <a:gd name="connsiteY3" fmla="*/ 0 h 1787032"/>
              <a:gd name="connsiteX0" fmla="*/ 15908 w 2033908"/>
              <a:gd name="connsiteY0" fmla="*/ 1773696 h 1773696"/>
              <a:gd name="connsiteX1" fmla="*/ 33856 w 2033908"/>
              <a:gd name="connsiteY1" fmla="*/ 459988 h 1773696"/>
              <a:gd name="connsiteX2" fmla="*/ 1727451 w 2033908"/>
              <a:gd name="connsiteY2" fmla="*/ 314739 h 1773696"/>
              <a:gd name="connsiteX3" fmla="*/ 2033908 w 2033908"/>
              <a:gd name="connsiteY3" fmla="*/ 0 h 1773696"/>
              <a:gd name="connsiteX0" fmla="*/ 95 w 2018095"/>
              <a:gd name="connsiteY0" fmla="*/ 1773696 h 1773696"/>
              <a:gd name="connsiteX1" fmla="*/ 18043 w 2018095"/>
              <a:gd name="connsiteY1" fmla="*/ 459988 h 1773696"/>
              <a:gd name="connsiteX2" fmla="*/ 1711638 w 2018095"/>
              <a:gd name="connsiteY2" fmla="*/ 314739 h 1773696"/>
              <a:gd name="connsiteX3" fmla="*/ 2018095 w 2018095"/>
              <a:gd name="connsiteY3" fmla="*/ 0 h 1773696"/>
              <a:gd name="connsiteX0" fmla="*/ 303 w 2018303"/>
              <a:gd name="connsiteY0" fmla="*/ 1773696 h 1773696"/>
              <a:gd name="connsiteX1" fmla="*/ 8983 w 2018303"/>
              <a:gd name="connsiteY1" fmla="*/ 455542 h 1773696"/>
              <a:gd name="connsiteX2" fmla="*/ 1711846 w 2018303"/>
              <a:gd name="connsiteY2" fmla="*/ 314739 h 1773696"/>
              <a:gd name="connsiteX3" fmla="*/ 2018303 w 2018303"/>
              <a:gd name="connsiteY3" fmla="*/ 0 h 1773696"/>
              <a:gd name="connsiteX0" fmla="*/ 303 w 2047883"/>
              <a:gd name="connsiteY0" fmla="*/ 1773696 h 1773696"/>
              <a:gd name="connsiteX1" fmla="*/ 8983 w 2047883"/>
              <a:gd name="connsiteY1" fmla="*/ 455542 h 1773696"/>
              <a:gd name="connsiteX2" fmla="*/ 1868384 w 2047883"/>
              <a:gd name="connsiteY2" fmla="*/ 348561 h 1773696"/>
              <a:gd name="connsiteX3" fmla="*/ 2018303 w 2047883"/>
              <a:gd name="connsiteY3" fmla="*/ 0 h 1773696"/>
              <a:gd name="connsiteX0" fmla="*/ 303 w 2018303"/>
              <a:gd name="connsiteY0" fmla="*/ 1773696 h 1773696"/>
              <a:gd name="connsiteX1" fmla="*/ 8983 w 2018303"/>
              <a:gd name="connsiteY1" fmla="*/ 455542 h 1773696"/>
              <a:gd name="connsiteX2" fmla="*/ 1641301 w 2018303"/>
              <a:gd name="connsiteY2" fmla="*/ 428580 h 1773696"/>
              <a:gd name="connsiteX3" fmla="*/ 2018303 w 2018303"/>
              <a:gd name="connsiteY3" fmla="*/ 0 h 1773696"/>
              <a:gd name="connsiteX0" fmla="*/ 303 w 2018303"/>
              <a:gd name="connsiteY0" fmla="*/ 1773696 h 1773696"/>
              <a:gd name="connsiteX1" fmla="*/ 8983 w 2018303"/>
              <a:gd name="connsiteY1" fmla="*/ 455542 h 1773696"/>
              <a:gd name="connsiteX2" fmla="*/ 1641301 w 2018303"/>
              <a:gd name="connsiteY2" fmla="*/ 428580 h 1773696"/>
              <a:gd name="connsiteX3" fmla="*/ 2018303 w 2018303"/>
              <a:gd name="connsiteY3" fmla="*/ 0 h 1773696"/>
              <a:gd name="connsiteX0" fmla="*/ 303 w 2018303"/>
              <a:gd name="connsiteY0" fmla="*/ 1773696 h 1773696"/>
              <a:gd name="connsiteX1" fmla="*/ 8983 w 2018303"/>
              <a:gd name="connsiteY1" fmla="*/ 455542 h 1773696"/>
              <a:gd name="connsiteX2" fmla="*/ 1641301 w 2018303"/>
              <a:gd name="connsiteY2" fmla="*/ 428580 h 1773696"/>
              <a:gd name="connsiteX3" fmla="*/ 2018303 w 2018303"/>
              <a:gd name="connsiteY3" fmla="*/ 0 h 1773696"/>
              <a:gd name="connsiteX0" fmla="*/ 303 w 2018303"/>
              <a:gd name="connsiteY0" fmla="*/ 1773696 h 1773696"/>
              <a:gd name="connsiteX1" fmla="*/ 8983 w 2018303"/>
              <a:gd name="connsiteY1" fmla="*/ 455542 h 1773696"/>
              <a:gd name="connsiteX2" fmla="*/ 1641301 w 2018303"/>
              <a:gd name="connsiteY2" fmla="*/ 428580 h 1773696"/>
              <a:gd name="connsiteX3" fmla="*/ 2018303 w 2018303"/>
              <a:gd name="connsiteY3" fmla="*/ 0 h 1773696"/>
              <a:gd name="connsiteX0" fmla="*/ 303 w 2018303"/>
              <a:gd name="connsiteY0" fmla="*/ 1773696 h 1773696"/>
              <a:gd name="connsiteX1" fmla="*/ 8983 w 2018303"/>
              <a:gd name="connsiteY1" fmla="*/ 455542 h 1773696"/>
              <a:gd name="connsiteX2" fmla="*/ 1641301 w 2018303"/>
              <a:gd name="connsiteY2" fmla="*/ 428580 h 1773696"/>
              <a:gd name="connsiteX3" fmla="*/ 2018303 w 2018303"/>
              <a:gd name="connsiteY3" fmla="*/ 0 h 1773696"/>
              <a:gd name="connsiteX0" fmla="*/ 56 w 2018056"/>
              <a:gd name="connsiteY0" fmla="*/ 1773696 h 1773696"/>
              <a:gd name="connsiteX1" fmla="*/ 27274 w 2018056"/>
              <a:gd name="connsiteY1" fmla="*/ 442205 h 1773696"/>
              <a:gd name="connsiteX2" fmla="*/ 1641054 w 2018056"/>
              <a:gd name="connsiteY2" fmla="*/ 428580 h 1773696"/>
              <a:gd name="connsiteX3" fmla="*/ 2018056 w 2018056"/>
              <a:gd name="connsiteY3" fmla="*/ 0 h 1773696"/>
              <a:gd name="connsiteX0" fmla="*/ 1211 w 2019211"/>
              <a:gd name="connsiteY0" fmla="*/ 1773696 h 1773696"/>
              <a:gd name="connsiteX1" fmla="*/ 5257 w 2019211"/>
              <a:gd name="connsiteY1" fmla="*/ 446650 h 1773696"/>
              <a:gd name="connsiteX2" fmla="*/ 1642209 w 2019211"/>
              <a:gd name="connsiteY2" fmla="*/ 428580 h 1773696"/>
              <a:gd name="connsiteX3" fmla="*/ 2019211 w 2019211"/>
              <a:gd name="connsiteY3" fmla="*/ 0 h 1773696"/>
              <a:gd name="connsiteX0" fmla="*/ 1211 w 2019211"/>
              <a:gd name="connsiteY0" fmla="*/ 1773696 h 1773696"/>
              <a:gd name="connsiteX1" fmla="*/ 5257 w 2019211"/>
              <a:gd name="connsiteY1" fmla="*/ 446650 h 1773696"/>
              <a:gd name="connsiteX2" fmla="*/ 1123164 w 2019211"/>
              <a:gd name="connsiteY2" fmla="*/ 379680 h 1773696"/>
              <a:gd name="connsiteX3" fmla="*/ 2019211 w 2019211"/>
              <a:gd name="connsiteY3" fmla="*/ 0 h 1773696"/>
              <a:gd name="connsiteX0" fmla="*/ 1211 w 2019211"/>
              <a:gd name="connsiteY0" fmla="*/ 1773696 h 1773696"/>
              <a:gd name="connsiteX1" fmla="*/ 5257 w 2019211"/>
              <a:gd name="connsiteY1" fmla="*/ 428868 h 1773696"/>
              <a:gd name="connsiteX2" fmla="*/ 1123164 w 2019211"/>
              <a:gd name="connsiteY2" fmla="*/ 379680 h 1773696"/>
              <a:gd name="connsiteX3" fmla="*/ 2019211 w 2019211"/>
              <a:gd name="connsiteY3" fmla="*/ 0 h 1773696"/>
              <a:gd name="connsiteX0" fmla="*/ 1211 w 2019211"/>
              <a:gd name="connsiteY0" fmla="*/ 1773696 h 1773696"/>
              <a:gd name="connsiteX1" fmla="*/ 5257 w 2019211"/>
              <a:gd name="connsiteY1" fmla="*/ 428868 h 1773696"/>
              <a:gd name="connsiteX2" fmla="*/ 1123164 w 2019211"/>
              <a:gd name="connsiteY2" fmla="*/ 379680 h 1773696"/>
              <a:gd name="connsiteX3" fmla="*/ 2019211 w 2019211"/>
              <a:gd name="connsiteY3" fmla="*/ 0 h 1773696"/>
              <a:gd name="connsiteX0" fmla="*/ 1211 w 2019211"/>
              <a:gd name="connsiteY0" fmla="*/ 1773696 h 1773696"/>
              <a:gd name="connsiteX1" fmla="*/ 5257 w 2019211"/>
              <a:gd name="connsiteY1" fmla="*/ 428868 h 1773696"/>
              <a:gd name="connsiteX2" fmla="*/ 979499 w 2019211"/>
              <a:gd name="connsiteY2" fmla="*/ 393017 h 1773696"/>
              <a:gd name="connsiteX3" fmla="*/ 2019211 w 2019211"/>
              <a:gd name="connsiteY3" fmla="*/ 0 h 1773696"/>
              <a:gd name="connsiteX0" fmla="*/ 1211 w 2019211"/>
              <a:gd name="connsiteY0" fmla="*/ 1773696 h 1773696"/>
              <a:gd name="connsiteX1" fmla="*/ 5257 w 2019211"/>
              <a:gd name="connsiteY1" fmla="*/ 428868 h 1773696"/>
              <a:gd name="connsiteX2" fmla="*/ 979499 w 2019211"/>
              <a:gd name="connsiteY2" fmla="*/ 393017 h 1773696"/>
              <a:gd name="connsiteX3" fmla="*/ 2019211 w 2019211"/>
              <a:gd name="connsiteY3" fmla="*/ 0 h 1773696"/>
              <a:gd name="connsiteX0" fmla="*/ 1211 w 2019211"/>
              <a:gd name="connsiteY0" fmla="*/ 1773696 h 1773696"/>
              <a:gd name="connsiteX1" fmla="*/ 5257 w 2019211"/>
              <a:gd name="connsiteY1" fmla="*/ 428868 h 1773696"/>
              <a:gd name="connsiteX2" fmla="*/ 979499 w 2019211"/>
              <a:gd name="connsiteY2" fmla="*/ 393017 h 1773696"/>
              <a:gd name="connsiteX3" fmla="*/ 2019211 w 2019211"/>
              <a:gd name="connsiteY3" fmla="*/ 0 h 1773696"/>
              <a:gd name="connsiteX0" fmla="*/ 1211 w 2070188"/>
              <a:gd name="connsiteY0" fmla="*/ 1751469 h 1751469"/>
              <a:gd name="connsiteX1" fmla="*/ 5257 w 2070188"/>
              <a:gd name="connsiteY1" fmla="*/ 406641 h 1751469"/>
              <a:gd name="connsiteX2" fmla="*/ 979499 w 2070188"/>
              <a:gd name="connsiteY2" fmla="*/ 370790 h 1751469"/>
              <a:gd name="connsiteX3" fmla="*/ 2070188 w 2070188"/>
              <a:gd name="connsiteY3" fmla="*/ 0 h 1751469"/>
              <a:gd name="connsiteX0" fmla="*/ 1211 w 2070188"/>
              <a:gd name="connsiteY0" fmla="*/ 1751469 h 1751469"/>
              <a:gd name="connsiteX1" fmla="*/ 5257 w 2070188"/>
              <a:gd name="connsiteY1" fmla="*/ 406641 h 1751469"/>
              <a:gd name="connsiteX2" fmla="*/ 979499 w 2070188"/>
              <a:gd name="connsiteY2" fmla="*/ 370790 h 1751469"/>
              <a:gd name="connsiteX3" fmla="*/ 2070188 w 2070188"/>
              <a:gd name="connsiteY3" fmla="*/ 0 h 1751469"/>
              <a:gd name="connsiteX0" fmla="*/ 1211 w 2023845"/>
              <a:gd name="connsiteY0" fmla="*/ 1751469 h 1751469"/>
              <a:gd name="connsiteX1" fmla="*/ 5257 w 2023845"/>
              <a:gd name="connsiteY1" fmla="*/ 406641 h 1751469"/>
              <a:gd name="connsiteX2" fmla="*/ 979499 w 2023845"/>
              <a:gd name="connsiteY2" fmla="*/ 370790 h 1751469"/>
              <a:gd name="connsiteX3" fmla="*/ 2023845 w 2023845"/>
              <a:gd name="connsiteY3" fmla="*/ 0 h 1751469"/>
              <a:gd name="connsiteX0" fmla="*/ 1211 w 979499"/>
              <a:gd name="connsiteY0" fmla="*/ 1380679 h 1380679"/>
              <a:gd name="connsiteX1" fmla="*/ 5257 w 979499"/>
              <a:gd name="connsiteY1" fmla="*/ 35851 h 1380679"/>
              <a:gd name="connsiteX2" fmla="*/ 979499 w 979499"/>
              <a:gd name="connsiteY2" fmla="*/ 0 h 1380679"/>
              <a:gd name="connsiteX0" fmla="*/ 1211 w 5257"/>
              <a:gd name="connsiteY0" fmla="*/ 1344828 h 1344828"/>
              <a:gd name="connsiteX1" fmla="*/ 5257 w 5257"/>
              <a:gd name="connsiteY1" fmla="*/ 0 h 1344828"/>
              <a:gd name="connsiteX0" fmla="*/ 37897 w 37897"/>
              <a:gd name="connsiteY0" fmla="*/ 10487 h 10487"/>
              <a:gd name="connsiteX1" fmla="*/ 2509 w 37897"/>
              <a:gd name="connsiteY1" fmla="*/ 0 h 10487"/>
              <a:gd name="connsiteX0" fmla="*/ 31 w 158514"/>
              <a:gd name="connsiteY0" fmla="*/ 10591 h 10591"/>
              <a:gd name="connsiteX1" fmla="*/ 158515 w 158514"/>
              <a:gd name="connsiteY1" fmla="*/ 0 h 10591"/>
              <a:gd name="connsiteX0" fmla="*/ 73671 w 232154"/>
              <a:gd name="connsiteY0" fmla="*/ 10591 h 10591"/>
              <a:gd name="connsiteX1" fmla="*/ 232155 w 232154"/>
              <a:gd name="connsiteY1" fmla="*/ 0 h 10591"/>
              <a:gd name="connsiteX0" fmla="*/ 73671 w 232154"/>
              <a:gd name="connsiteY0" fmla="*/ 10591 h 10591"/>
              <a:gd name="connsiteX1" fmla="*/ 232155 w 232154"/>
              <a:gd name="connsiteY1" fmla="*/ 0 h 10591"/>
              <a:gd name="connsiteX0" fmla="*/ 21488 w 179971"/>
              <a:gd name="connsiteY0" fmla="*/ 10591 h 10591"/>
              <a:gd name="connsiteX1" fmla="*/ 179972 w 179971"/>
              <a:gd name="connsiteY1" fmla="*/ 0 h 10591"/>
              <a:gd name="connsiteX0" fmla="*/ 37620 w 196103"/>
              <a:gd name="connsiteY0" fmla="*/ 10591 h 10591"/>
              <a:gd name="connsiteX1" fmla="*/ 196104 w 196103"/>
              <a:gd name="connsiteY1" fmla="*/ 0 h 10591"/>
              <a:gd name="connsiteX0" fmla="*/ 14911 w 228787"/>
              <a:gd name="connsiteY0" fmla="*/ 10626 h 10626"/>
              <a:gd name="connsiteX1" fmla="*/ 228787 w 228787"/>
              <a:gd name="connsiteY1" fmla="*/ 0 h 10626"/>
              <a:gd name="connsiteX0" fmla="*/ 70306 w 284182"/>
              <a:gd name="connsiteY0" fmla="*/ 10626 h 10626"/>
              <a:gd name="connsiteX1" fmla="*/ 284182 w 284182"/>
              <a:gd name="connsiteY1" fmla="*/ 0 h 10626"/>
              <a:gd name="connsiteX0" fmla="*/ 70306 w 284182"/>
              <a:gd name="connsiteY0" fmla="*/ 10626 h 10626"/>
              <a:gd name="connsiteX1" fmla="*/ 284182 w 284182"/>
              <a:gd name="connsiteY1" fmla="*/ 0 h 10626"/>
              <a:gd name="connsiteX0" fmla="*/ 17236 w 231112"/>
              <a:gd name="connsiteY0" fmla="*/ 10626 h 10626"/>
              <a:gd name="connsiteX1" fmla="*/ 231112 w 231112"/>
              <a:gd name="connsiteY1" fmla="*/ 0 h 10626"/>
              <a:gd name="connsiteX0" fmla="*/ 369 w 315906"/>
              <a:gd name="connsiteY0" fmla="*/ 10787 h 10787"/>
              <a:gd name="connsiteX1" fmla="*/ 315907 w 315906"/>
              <a:gd name="connsiteY1" fmla="*/ 0 h 10787"/>
            </a:gdLst>
            <a:ahLst/>
            <a:cxnLst>
              <a:cxn ang="0">
                <a:pos x="connsiteX0" y="connsiteY0"/>
              </a:cxn>
              <a:cxn ang="0">
                <a:pos x="connsiteX1" y="connsiteY1"/>
              </a:cxn>
            </a:cxnLst>
            <a:rect l="l" t="t" r="r" b="b"/>
            <a:pathLst>
              <a:path w="315906" h="10787">
                <a:moveTo>
                  <a:pt x="369" y="10787"/>
                </a:moveTo>
                <a:cubicBezTo>
                  <a:pt x="-2070" y="790"/>
                  <a:pt x="-1641" y="0"/>
                  <a:pt x="315907" y="0"/>
                </a:cubicBezTo>
              </a:path>
            </a:pathLst>
          </a:custGeom>
          <a:noFill/>
          <a:ln w="25400">
            <a:solidFill>
              <a:schemeClr val="accent3">
                <a:lumMod val="75000"/>
              </a:schemeClr>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Arrow32_52">
            <a:extLst>
              <a:ext uri="{FF2B5EF4-FFF2-40B4-BE49-F238E27FC236}">
                <a16:creationId xmlns:a16="http://schemas.microsoft.com/office/drawing/2014/main" id="{6EE92F7B-0A99-4E8E-A607-714F2BD66D2C}"/>
              </a:ext>
              <a:ext uri="{147F2762-F138-4A5C-976F-8EAC2B608ADB}">
                <a16:predDERef xmlns:a16="http://schemas.microsoft.com/office/drawing/2014/main" pred="{D73464FC-F982-4EFC-884A-04EBAA5EEEAB}"/>
              </a:ext>
              <a:ext uri="{C183D7F6-B498-43B3-948B-1728B52AA6E4}">
                <adec:decorative xmlns:adec="http://schemas.microsoft.com/office/drawing/2017/decorative" val="1"/>
              </a:ext>
            </a:extLst>
          </xdr:cNvPr>
          <xdr:cNvSpPr/>
        </xdr:nvSpPr>
        <xdr:spPr>
          <a:xfrm rot="5400000">
            <a:off x="7004755" y="5238457"/>
            <a:ext cx="14" cy="2692788"/>
          </a:xfrm>
          <a:custGeom>
            <a:avLst/>
            <a:gdLst>
              <a:gd name="connsiteX0" fmla="*/ 0 w 298174"/>
              <a:gd name="connsiteY0" fmla="*/ 1772479 h 1772479"/>
              <a:gd name="connsiteX1" fmla="*/ 33130 w 298174"/>
              <a:gd name="connsiteY1" fmla="*/ 554935 h 1772479"/>
              <a:gd name="connsiteX2" fmla="*/ 182217 w 298174"/>
              <a:gd name="connsiteY2" fmla="*/ 323022 h 1772479"/>
              <a:gd name="connsiteX3" fmla="*/ 298174 w 298174"/>
              <a:gd name="connsiteY3" fmla="*/ 0 h 1772479"/>
              <a:gd name="connsiteX0" fmla="*/ 0 w 298174"/>
              <a:gd name="connsiteY0" fmla="*/ 1772479 h 1772479"/>
              <a:gd name="connsiteX1" fmla="*/ 33130 w 298174"/>
              <a:gd name="connsiteY1" fmla="*/ 554935 h 1772479"/>
              <a:gd name="connsiteX2" fmla="*/ 134982 w 298174"/>
              <a:gd name="connsiteY2" fmla="*/ 284928 h 1772479"/>
              <a:gd name="connsiteX3" fmla="*/ 298174 w 298174"/>
              <a:gd name="connsiteY3" fmla="*/ 0 h 1772479"/>
              <a:gd name="connsiteX0" fmla="*/ 0 w 298174"/>
              <a:gd name="connsiteY0" fmla="*/ 1772479 h 1772479"/>
              <a:gd name="connsiteX1" fmla="*/ 33130 w 298174"/>
              <a:gd name="connsiteY1" fmla="*/ 554935 h 1772479"/>
              <a:gd name="connsiteX2" fmla="*/ 99555 w 298174"/>
              <a:gd name="connsiteY2" fmla="*/ 269691 h 1772479"/>
              <a:gd name="connsiteX3" fmla="*/ 298174 w 298174"/>
              <a:gd name="connsiteY3" fmla="*/ 0 h 1772479"/>
              <a:gd name="connsiteX0" fmla="*/ 2054 w 300228"/>
              <a:gd name="connsiteY0" fmla="*/ 1772479 h 1772479"/>
              <a:gd name="connsiteX1" fmla="*/ 35184 w 300228"/>
              <a:gd name="connsiteY1" fmla="*/ 554935 h 1772479"/>
              <a:gd name="connsiteX2" fmla="*/ 300228 w 300228"/>
              <a:gd name="connsiteY2" fmla="*/ 0 h 1772479"/>
              <a:gd name="connsiteX0" fmla="*/ 2056 w 300230"/>
              <a:gd name="connsiteY0" fmla="*/ 1772479 h 1772479"/>
              <a:gd name="connsiteX1" fmla="*/ 35186 w 300230"/>
              <a:gd name="connsiteY1" fmla="*/ 554935 h 1772479"/>
              <a:gd name="connsiteX2" fmla="*/ 300230 w 300230"/>
              <a:gd name="connsiteY2" fmla="*/ 0 h 1772479"/>
              <a:gd name="connsiteX0" fmla="*/ 0 w 298174"/>
              <a:gd name="connsiteY0" fmla="*/ 1772479 h 1772479"/>
              <a:gd name="connsiteX1" fmla="*/ 33130 w 298174"/>
              <a:gd name="connsiteY1" fmla="*/ 554935 h 1772479"/>
              <a:gd name="connsiteX2" fmla="*/ 298174 w 298174"/>
              <a:gd name="connsiteY2" fmla="*/ 0 h 1772479"/>
              <a:gd name="connsiteX0" fmla="*/ 10979 w 309153"/>
              <a:gd name="connsiteY0" fmla="*/ 1772479 h 1772479"/>
              <a:gd name="connsiteX1" fmla="*/ 8633 w 309153"/>
              <a:gd name="connsiteY1" fmla="*/ 528160 h 1772479"/>
              <a:gd name="connsiteX2" fmla="*/ 309153 w 309153"/>
              <a:gd name="connsiteY2" fmla="*/ 0 h 1772479"/>
              <a:gd name="connsiteX0" fmla="*/ 10979 w 309153"/>
              <a:gd name="connsiteY0" fmla="*/ 1772479 h 1772479"/>
              <a:gd name="connsiteX1" fmla="*/ 8633 w 309153"/>
              <a:gd name="connsiteY1" fmla="*/ 528160 h 1772479"/>
              <a:gd name="connsiteX2" fmla="*/ 309153 w 309153"/>
              <a:gd name="connsiteY2" fmla="*/ 0 h 1772479"/>
              <a:gd name="connsiteX0" fmla="*/ 3209 w 301383"/>
              <a:gd name="connsiteY0" fmla="*/ 1772479 h 1772479"/>
              <a:gd name="connsiteX1" fmla="*/ 11974 w 301383"/>
              <a:gd name="connsiteY1" fmla="*/ 459704 h 1772479"/>
              <a:gd name="connsiteX2" fmla="*/ 301383 w 301383"/>
              <a:gd name="connsiteY2" fmla="*/ 0 h 1772479"/>
              <a:gd name="connsiteX0" fmla="*/ 3209 w 301383"/>
              <a:gd name="connsiteY0" fmla="*/ 1772479 h 1772479"/>
              <a:gd name="connsiteX1" fmla="*/ 11972 w 301383"/>
              <a:gd name="connsiteY1" fmla="*/ 696221 h 1772479"/>
              <a:gd name="connsiteX2" fmla="*/ 301383 w 301383"/>
              <a:gd name="connsiteY2" fmla="*/ 0 h 1772479"/>
              <a:gd name="connsiteX0" fmla="*/ 3209 w 301383"/>
              <a:gd name="connsiteY0" fmla="*/ 1772479 h 1772479"/>
              <a:gd name="connsiteX1" fmla="*/ 11972 w 301383"/>
              <a:gd name="connsiteY1" fmla="*/ 459704 h 1772479"/>
              <a:gd name="connsiteX2" fmla="*/ 301383 w 301383"/>
              <a:gd name="connsiteY2" fmla="*/ 0 h 1772479"/>
              <a:gd name="connsiteX0" fmla="*/ -1 w 298173"/>
              <a:gd name="connsiteY0" fmla="*/ 1772479 h 1772479"/>
              <a:gd name="connsiteX1" fmla="*/ 298173 w 298173"/>
              <a:gd name="connsiteY1" fmla="*/ 0 h 1772479"/>
              <a:gd name="connsiteX0" fmla="*/ 1 w 38"/>
              <a:gd name="connsiteY0" fmla="*/ 1799850 h 1799850"/>
              <a:gd name="connsiteX1" fmla="*/ 38 w 38"/>
              <a:gd name="connsiteY1" fmla="*/ 0 h 1799850"/>
            </a:gdLst>
            <a:ahLst/>
            <a:cxnLst>
              <a:cxn ang="0">
                <a:pos x="connsiteX0" y="connsiteY0"/>
              </a:cxn>
              <a:cxn ang="0">
                <a:pos x="connsiteX1" y="connsiteY1"/>
              </a:cxn>
            </a:cxnLst>
            <a:rect l="l" t="t" r="r" b="b"/>
            <a:pathLst>
              <a:path w="38" h="1799850">
                <a:moveTo>
                  <a:pt x="1" y="1799850"/>
                </a:moveTo>
                <a:cubicBezTo>
                  <a:pt x="13" y="1199900"/>
                  <a:pt x="26" y="599950"/>
                  <a:pt x="38" y="0"/>
                </a:cubicBezTo>
              </a:path>
            </a:pathLst>
          </a:custGeom>
          <a:noFill/>
          <a:ln w="25400">
            <a:solidFill>
              <a:srgbClr val="FFB90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Arrow32_51">
            <a:extLst>
              <a:ext uri="{FF2B5EF4-FFF2-40B4-BE49-F238E27FC236}">
                <a16:creationId xmlns:a16="http://schemas.microsoft.com/office/drawing/2014/main" id="{56C301B7-4183-4712-897B-6CEB299516D5}"/>
              </a:ext>
              <a:ext uri="{147F2762-F138-4A5C-976F-8EAC2B608ADB}">
                <a16:predDERef xmlns:a16="http://schemas.microsoft.com/office/drawing/2014/main" pred="{71B79496-8922-48B7-83CD-FB565A21CC4B}"/>
              </a:ext>
              <a:ext uri="{C183D7F6-B498-43B3-948B-1728B52AA6E4}">
                <adec:decorative xmlns:adec="http://schemas.microsoft.com/office/drawing/2017/decorative" val="1"/>
              </a:ext>
            </a:extLst>
          </xdr:cNvPr>
          <xdr:cNvSpPr/>
        </xdr:nvSpPr>
        <xdr:spPr>
          <a:xfrm rot="5400000">
            <a:off x="6810296" y="5257722"/>
            <a:ext cx="114531" cy="2419275"/>
          </a:xfrm>
          <a:custGeom>
            <a:avLst/>
            <a:gdLst>
              <a:gd name="connsiteX0" fmla="*/ 1847022 w 1847287"/>
              <a:gd name="connsiteY0" fmla="*/ 1739348 h 1739348"/>
              <a:gd name="connsiteX1" fmla="*/ 1830457 w 1847287"/>
              <a:gd name="connsiteY1" fmla="*/ 695739 h 1739348"/>
              <a:gd name="connsiteX2" fmla="*/ 1739348 w 1847287"/>
              <a:gd name="connsiteY2" fmla="*/ 430696 h 1739348"/>
              <a:gd name="connsiteX3" fmla="*/ 1441174 w 1847287"/>
              <a:gd name="connsiteY3" fmla="*/ 298174 h 1739348"/>
              <a:gd name="connsiteX4" fmla="*/ 670891 w 1847287"/>
              <a:gd name="connsiteY4" fmla="*/ 248478 h 1739348"/>
              <a:gd name="connsiteX5" fmla="*/ 182218 w 1847287"/>
              <a:gd name="connsiteY5" fmla="*/ 215348 h 1739348"/>
              <a:gd name="connsiteX6" fmla="*/ 0 w 1847287"/>
              <a:gd name="connsiteY6" fmla="*/ 0 h 1739348"/>
              <a:gd name="connsiteX0" fmla="*/ 1847022 w 1847059"/>
              <a:gd name="connsiteY0" fmla="*/ 1739348 h 1739348"/>
              <a:gd name="connsiteX1" fmla="*/ 1830457 w 1847059"/>
              <a:gd name="connsiteY1" fmla="*/ 695739 h 1739348"/>
              <a:gd name="connsiteX2" fmla="*/ 1797683 w 1847059"/>
              <a:gd name="connsiteY2" fmla="*/ 430696 h 1739348"/>
              <a:gd name="connsiteX3" fmla="*/ 1441174 w 1847059"/>
              <a:gd name="connsiteY3" fmla="*/ 298174 h 1739348"/>
              <a:gd name="connsiteX4" fmla="*/ 670891 w 1847059"/>
              <a:gd name="connsiteY4" fmla="*/ 248478 h 1739348"/>
              <a:gd name="connsiteX5" fmla="*/ 182218 w 1847059"/>
              <a:gd name="connsiteY5" fmla="*/ 215348 h 1739348"/>
              <a:gd name="connsiteX6" fmla="*/ 0 w 1847059"/>
              <a:gd name="connsiteY6" fmla="*/ 0 h 1739348"/>
              <a:gd name="connsiteX0" fmla="*/ 1847022 w 1847087"/>
              <a:gd name="connsiteY0" fmla="*/ 1739348 h 1739348"/>
              <a:gd name="connsiteX1" fmla="*/ 1830457 w 1847087"/>
              <a:gd name="connsiteY1" fmla="*/ 695739 h 1739348"/>
              <a:gd name="connsiteX2" fmla="*/ 1771756 w 1847087"/>
              <a:gd name="connsiteY2" fmla="*/ 424313 h 1739348"/>
              <a:gd name="connsiteX3" fmla="*/ 1441174 w 1847087"/>
              <a:gd name="connsiteY3" fmla="*/ 298174 h 1739348"/>
              <a:gd name="connsiteX4" fmla="*/ 670891 w 1847087"/>
              <a:gd name="connsiteY4" fmla="*/ 248478 h 1739348"/>
              <a:gd name="connsiteX5" fmla="*/ 182218 w 1847087"/>
              <a:gd name="connsiteY5" fmla="*/ 215348 h 1739348"/>
              <a:gd name="connsiteX6" fmla="*/ 0 w 1847087"/>
              <a:gd name="connsiteY6" fmla="*/ 0 h 1739348"/>
              <a:gd name="connsiteX0" fmla="*/ 1847022 w 1847087"/>
              <a:gd name="connsiteY0" fmla="*/ 1739348 h 1739348"/>
              <a:gd name="connsiteX1" fmla="*/ 1830457 w 1847087"/>
              <a:gd name="connsiteY1" fmla="*/ 695739 h 1739348"/>
              <a:gd name="connsiteX2" fmla="*/ 1771756 w 1847087"/>
              <a:gd name="connsiteY2" fmla="*/ 424313 h 1739348"/>
              <a:gd name="connsiteX3" fmla="*/ 1441174 w 1847087"/>
              <a:gd name="connsiteY3" fmla="*/ 298174 h 1739348"/>
              <a:gd name="connsiteX4" fmla="*/ 664976 w 1847087"/>
              <a:gd name="connsiteY4" fmla="*/ 271627 h 1739348"/>
              <a:gd name="connsiteX5" fmla="*/ 182218 w 1847087"/>
              <a:gd name="connsiteY5" fmla="*/ 215348 h 1739348"/>
              <a:gd name="connsiteX6" fmla="*/ 0 w 1847087"/>
              <a:gd name="connsiteY6" fmla="*/ 0 h 1739348"/>
              <a:gd name="connsiteX0" fmla="*/ 1847022 w 1847087"/>
              <a:gd name="connsiteY0" fmla="*/ 1739348 h 1739348"/>
              <a:gd name="connsiteX1" fmla="*/ 1830457 w 1847087"/>
              <a:gd name="connsiteY1" fmla="*/ 695739 h 1739348"/>
              <a:gd name="connsiteX2" fmla="*/ 1771756 w 1847087"/>
              <a:gd name="connsiteY2" fmla="*/ 424313 h 1739348"/>
              <a:gd name="connsiteX3" fmla="*/ 1423429 w 1847087"/>
              <a:gd name="connsiteY3" fmla="*/ 327110 h 1739348"/>
              <a:gd name="connsiteX4" fmla="*/ 664976 w 1847087"/>
              <a:gd name="connsiteY4" fmla="*/ 271627 h 1739348"/>
              <a:gd name="connsiteX5" fmla="*/ 182218 w 1847087"/>
              <a:gd name="connsiteY5" fmla="*/ 215348 h 1739348"/>
              <a:gd name="connsiteX6" fmla="*/ 0 w 1847087"/>
              <a:gd name="connsiteY6" fmla="*/ 0 h 1739348"/>
              <a:gd name="connsiteX0" fmla="*/ 1847022 w 1847087"/>
              <a:gd name="connsiteY0" fmla="*/ 1739348 h 1739348"/>
              <a:gd name="connsiteX1" fmla="*/ 1830457 w 1847087"/>
              <a:gd name="connsiteY1" fmla="*/ 695739 h 1739348"/>
              <a:gd name="connsiteX2" fmla="*/ 1771756 w 1847087"/>
              <a:gd name="connsiteY2" fmla="*/ 424313 h 1739348"/>
              <a:gd name="connsiteX3" fmla="*/ 1423429 w 1847087"/>
              <a:gd name="connsiteY3" fmla="*/ 327110 h 1739348"/>
              <a:gd name="connsiteX4" fmla="*/ 664976 w 1847087"/>
              <a:gd name="connsiteY4" fmla="*/ 271627 h 1739348"/>
              <a:gd name="connsiteX5" fmla="*/ 324180 w 1847087"/>
              <a:gd name="connsiteY5" fmla="*/ 197987 h 1739348"/>
              <a:gd name="connsiteX6" fmla="*/ 0 w 1847087"/>
              <a:gd name="connsiteY6" fmla="*/ 0 h 1739348"/>
              <a:gd name="connsiteX0" fmla="*/ 1579343 w 1579408"/>
              <a:gd name="connsiteY0" fmla="*/ 1716199 h 1716199"/>
              <a:gd name="connsiteX1" fmla="*/ 1562778 w 1579408"/>
              <a:gd name="connsiteY1" fmla="*/ 672590 h 1716199"/>
              <a:gd name="connsiteX2" fmla="*/ 1504077 w 1579408"/>
              <a:gd name="connsiteY2" fmla="*/ 401164 h 1716199"/>
              <a:gd name="connsiteX3" fmla="*/ 1155750 w 1579408"/>
              <a:gd name="connsiteY3" fmla="*/ 303961 h 1716199"/>
              <a:gd name="connsiteX4" fmla="*/ 397297 w 1579408"/>
              <a:gd name="connsiteY4" fmla="*/ 248478 h 1716199"/>
              <a:gd name="connsiteX5" fmla="*/ 56501 w 1579408"/>
              <a:gd name="connsiteY5" fmla="*/ 174838 h 1716199"/>
              <a:gd name="connsiteX6" fmla="*/ 4417 w 1579408"/>
              <a:gd name="connsiteY6" fmla="*/ 0 h 1716199"/>
              <a:gd name="connsiteX0" fmla="*/ 1574926 w 1574991"/>
              <a:gd name="connsiteY0" fmla="*/ 1716199 h 1716199"/>
              <a:gd name="connsiteX1" fmla="*/ 1558361 w 1574991"/>
              <a:gd name="connsiteY1" fmla="*/ 672590 h 1716199"/>
              <a:gd name="connsiteX2" fmla="*/ 1499660 w 1574991"/>
              <a:gd name="connsiteY2" fmla="*/ 401164 h 1716199"/>
              <a:gd name="connsiteX3" fmla="*/ 1151333 w 1574991"/>
              <a:gd name="connsiteY3" fmla="*/ 303961 h 1716199"/>
              <a:gd name="connsiteX4" fmla="*/ 392880 w 1574991"/>
              <a:gd name="connsiteY4" fmla="*/ 248478 h 1716199"/>
              <a:gd name="connsiteX5" fmla="*/ 164471 w 1574991"/>
              <a:gd name="connsiteY5" fmla="*/ 209561 h 1716199"/>
              <a:gd name="connsiteX6" fmla="*/ 0 w 1574991"/>
              <a:gd name="connsiteY6" fmla="*/ 0 h 1716199"/>
              <a:gd name="connsiteX0" fmla="*/ 1574926 w 1574991"/>
              <a:gd name="connsiteY0" fmla="*/ 1716199 h 1716199"/>
              <a:gd name="connsiteX1" fmla="*/ 1558361 w 1574991"/>
              <a:gd name="connsiteY1" fmla="*/ 672590 h 1716199"/>
              <a:gd name="connsiteX2" fmla="*/ 1499660 w 1574991"/>
              <a:gd name="connsiteY2" fmla="*/ 401164 h 1716199"/>
              <a:gd name="connsiteX3" fmla="*/ 1151333 w 1574991"/>
              <a:gd name="connsiteY3" fmla="*/ 303961 h 1716199"/>
              <a:gd name="connsiteX4" fmla="*/ 392880 w 1574991"/>
              <a:gd name="connsiteY4" fmla="*/ 248478 h 1716199"/>
              <a:gd name="connsiteX5" fmla="*/ 140810 w 1574991"/>
              <a:gd name="connsiteY5" fmla="*/ 232710 h 1716199"/>
              <a:gd name="connsiteX6" fmla="*/ 0 w 1574991"/>
              <a:gd name="connsiteY6" fmla="*/ 0 h 1716199"/>
              <a:gd name="connsiteX0" fmla="*/ 1574926 w 1574991"/>
              <a:gd name="connsiteY0" fmla="*/ 1716199 h 1716199"/>
              <a:gd name="connsiteX1" fmla="*/ 1558361 w 1574991"/>
              <a:gd name="connsiteY1" fmla="*/ 672590 h 1716199"/>
              <a:gd name="connsiteX2" fmla="*/ 1499660 w 1574991"/>
              <a:gd name="connsiteY2" fmla="*/ 401164 h 1716199"/>
              <a:gd name="connsiteX3" fmla="*/ 1151333 w 1574991"/>
              <a:gd name="connsiteY3" fmla="*/ 303961 h 1716199"/>
              <a:gd name="connsiteX4" fmla="*/ 653145 w 1574991"/>
              <a:gd name="connsiteY4" fmla="*/ 277414 h 1716199"/>
              <a:gd name="connsiteX5" fmla="*/ 140810 w 1574991"/>
              <a:gd name="connsiteY5" fmla="*/ 232710 h 1716199"/>
              <a:gd name="connsiteX6" fmla="*/ 0 w 1574991"/>
              <a:gd name="connsiteY6" fmla="*/ 0 h 1716199"/>
              <a:gd name="connsiteX0" fmla="*/ 1574926 w 1574991"/>
              <a:gd name="connsiteY0" fmla="*/ 1716199 h 1716199"/>
              <a:gd name="connsiteX1" fmla="*/ 1558361 w 1574991"/>
              <a:gd name="connsiteY1" fmla="*/ 672590 h 1716199"/>
              <a:gd name="connsiteX2" fmla="*/ 1499660 w 1574991"/>
              <a:gd name="connsiteY2" fmla="*/ 401164 h 1716199"/>
              <a:gd name="connsiteX3" fmla="*/ 1151333 w 1574991"/>
              <a:gd name="connsiteY3" fmla="*/ 303961 h 1716199"/>
              <a:gd name="connsiteX4" fmla="*/ 653145 w 1574991"/>
              <a:gd name="connsiteY4" fmla="*/ 277414 h 1716199"/>
              <a:gd name="connsiteX5" fmla="*/ 182217 w 1574991"/>
              <a:gd name="connsiteY5" fmla="*/ 232710 h 1716199"/>
              <a:gd name="connsiteX6" fmla="*/ 0 w 1574991"/>
              <a:gd name="connsiteY6" fmla="*/ 0 h 1716199"/>
              <a:gd name="connsiteX0" fmla="*/ 1622247 w 1622312"/>
              <a:gd name="connsiteY0" fmla="*/ 1704624 h 1704624"/>
              <a:gd name="connsiteX1" fmla="*/ 1605682 w 1622312"/>
              <a:gd name="connsiteY1" fmla="*/ 661015 h 1704624"/>
              <a:gd name="connsiteX2" fmla="*/ 1546981 w 1622312"/>
              <a:gd name="connsiteY2" fmla="*/ 389589 h 1704624"/>
              <a:gd name="connsiteX3" fmla="*/ 1198654 w 1622312"/>
              <a:gd name="connsiteY3" fmla="*/ 292386 h 1704624"/>
              <a:gd name="connsiteX4" fmla="*/ 700466 w 1622312"/>
              <a:gd name="connsiteY4" fmla="*/ 265839 h 1704624"/>
              <a:gd name="connsiteX5" fmla="*/ 229538 w 1622312"/>
              <a:gd name="connsiteY5" fmla="*/ 221135 h 1704624"/>
              <a:gd name="connsiteX6" fmla="*/ 0 w 1622312"/>
              <a:gd name="connsiteY6" fmla="*/ 0 h 1704624"/>
              <a:gd name="connsiteX0" fmla="*/ 1622247 w 1622312"/>
              <a:gd name="connsiteY0" fmla="*/ 1704624 h 1704624"/>
              <a:gd name="connsiteX1" fmla="*/ 1605682 w 1622312"/>
              <a:gd name="connsiteY1" fmla="*/ 661015 h 1704624"/>
              <a:gd name="connsiteX2" fmla="*/ 1546981 w 1622312"/>
              <a:gd name="connsiteY2" fmla="*/ 389589 h 1704624"/>
              <a:gd name="connsiteX3" fmla="*/ 1198654 w 1622312"/>
              <a:gd name="connsiteY3" fmla="*/ 292386 h 1704624"/>
              <a:gd name="connsiteX4" fmla="*/ 229538 w 1622312"/>
              <a:gd name="connsiteY4" fmla="*/ 221135 h 1704624"/>
              <a:gd name="connsiteX5" fmla="*/ 0 w 1622312"/>
              <a:gd name="connsiteY5" fmla="*/ 0 h 1704624"/>
              <a:gd name="connsiteX0" fmla="*/ 1622247 w 1622247"/>
              <a:gd name="connsiteY0" fmla="*/ 1704624 h 1704624"/>
              <a:gd name="connsiteX1" fmla="*/ 1546981 w 1622247"/>
              <a:gd name="connsiteY1" fmla="*/ 389589 h 1704624"/>
              <a:gd name="connsiteX2" fmla="*/ 1198654 w 1622247"/>
              <a:gd name="connsiteY2" fmla="*/ 292386 h 1704624"/>
              <a:gd name="connsiteX3" fmla="*/ 229538 w 1622247"/>
              <a:gd name="connsiteY3" fmla="*/ 221135 h 1704624"/>
              <a:gd name="connsiteX4" fmla="*/ 0 w 1622247"/>
              <a:gd name="connsiteY4" fmla="*/ 0 h 1704624"/>
              <a:gd name="connsiteX0" fmla="*/ 1622247 w 1669281"/>
              <a:gd name="connsiteY0" fmla="*/ 1704624 h 1704624"/>
              <a:gd name="connsiteX1" fmla="*/ 1546981 w 1669281"/>
              <a:gd name="connsiteY1" fmla="*/ 389589 h 1704624"/>
              <a:gd name="connsiteX2" fmla="*/ 229538 w 1669281"/>
              <a:gd name="connsiteY2" fmla="*/ 221135 h 1704624"/>
              <a:gd name="connsiteX3" fmla="*/ 0 w 1669281"/>
              <a:gd name="connsiteY3" fmla="*/ 0 h 1704624"/>
              <a:gd name="connsiteX0" fmla="*/ 1622247 w 1622247"/>
              <a:gd name="connsiteY0" fmla="*/ 1704624 h 1704624"/>
              <a:gd name="connsiteX1" fmla="*/ 1546981 w 1622247"/>
              <a:gd name="connsiteY1" fmla="*/ 389589 h 1704624"/>
              <a:gd name="connsiteX2" fmla="*/ 229538 w 1622247"/>
              <a:gd name="connsiteY2" fmla="*/ 221135 h 1704624"/>
              <a:gd name="connsiteX3" fmla="*/ 0 w 1622247"/>
              <a:gd name="connsiteY3" fmla="*/ 0 h 1704624"/>
              <a:gd name="connsiteX0" fmla="*/ 1622247 w 1622247"/>
              <a:gd name="connsiteY0" fmla="*/ 1704624 h 1704624"/>
              <a:gd name="connsiteX1" fmla="*/ 1591341 w 1622247"/>
              <a:gd name="connsiteY1" fmla="*/ 424432 h 1704624"/>
              <a:gd name="connsiteX2" fmla="*/ 229538 w 1622247"/>
              <a:gd name="connsiteY2" fmla="*/ 221135 h 1704624"/>
              <a:gd name="connsiteX3" fmla="*/ 0 w 1622247"/>
              <a:gd name="connsiteY3" fmla="*/ 0 h 1704624"/>
              <a:gd name="connsiteX0" fmla="*/ 1622247 w 1622247"/>
              <a:gd name="connsiteY0" fmla="*/ 1704624 h 1704624"/>
              <a:gd name="connsiteX1" fmla="*/ 1591341 w 1622247"/>
              <a:gd name="connsiteY1" fmla="*/ 424432 h 1704624"/>
              <a:gd name="connsiteX2" fmla="*/ 229538 w 1622247"/>
              <a:gd name="connsiteY2" fmla="*/ 221135 h 1704624"/>
              <a:gd name="connsiteX3" fmla="*/ 0 w 1622247"/>
              <a:gd name="connsiteY3" fmla="*/ 0 h 1704624"/>
              <a:gd name="connsiteX0" fmla="*/ 1622247 w 1622247"/>
              <a:gd name="connsiteY0" fmla="*/ 1704624 h 1704624"/>
              <a:gd name="connsiteX1" fmla="*/ 1591341 w 1622247"/>
              <a:gd name="connsiteY1" fmla="*/ 424432 h 1704624"/>
              <a:gd name="connsiteX2" fmla="*/ 229538 w 1622247"/>
              <a:gd name="connsiteY2" fmla="*/ 221135 h 1704624"/>
              <a:gd name="connsiteX3" fmla="*/ 0 w 1622247"/>
              <a:gd name="connsiteY3" fmla="*/ 0 h 1704624"/>
              <a:gd name="connsiteX0" fmla="*/ 1622247 w 1624520"/>
              <a:gd name="connsiteY0" fmla="*/ 1704624 h 1704624"/>
              <a:gd name="connsiteX1" fmla="*/ 1617957 w 1624520"/>
              <a:gd name="connsiteY1" fmla="*/ 411367 h 1704624"/>
              <a:gd name="connsiteX2" fmla="*/ 229538 w 1624520"/>
              <a:gd name="connsiteY2" fmla="*/ 221135 h 1704624"/>
              <a:gd name="connsiteX3" fmla="*/ 0 w 1624520"/>
              <a:gd name="connsiteY3" fmla="*/ 0 h 1704624"/>
              <a:gd name="connsiteX0" fmla="*/ 1622247 w 1622247"/>
              <a:gd name="connsiteY0" fmla="*/ 1704624 h 1704624"/>
              <a:gd name="connsiteX1" fmla="*/ 1617957 w 1622247"/>
              <a:gd name="connsiteY1" fmla="*/ 411367 h 1704624"/>
              <a:gd name="connsiteX2" fmla="*/ 229538 w 1622247"/>
              <a:gd name="connsiteY2" fmla="*/ 221135 h 1704624"/>
              <a:gd name="connsiteX3" fmla="*/ 0 w 1622247"/>
              <a:gd name="connsiteY3" fmla="*/ 0 h 1704624"/>
              <a:gd name="connsiteX0" fmla="*/ 1622247 w 1622247"/>
              <a:gd name="connsiteY0" fmla="*/ 1704624 h 1704624"/>
              <a:gd name="connsiteX1" fmla="*/ 1613520 w 1622247"/>
              <a:gd name="connsiteY1" fmla="*/ 424433 h 1704624"/>
              <a:gd name="connsiteX2" fmla="*/ 229538 w 1622247"/>
              <a:gd name="connsiteY2" fmla="*/ 221135 h 1704624"/>
              <a:gd name="connsiteX3" fmla="*/ 0 w 1622247"/>
              <a:gd name="connsiteY3" fmla="*/ 0 h 1704624"/>
              <a:gd name="connsiteX0" fmla="*/ 1622247 w 1624456"/>
              <a:gd name="connsiteY0" fmla="*/ 1704624 h 1704624"/>
              <a:gd name="connsiteX1" fmla="*/ 1613520 w 1624456"/>
              <a:gd name="connsiteY1" fmla="*/ 424433 h 1704624"/>
              <a:gd name="connsiteX2" fmla="*/ 229538 w 1624456"/>
              <a:gd name="connsiteY2" fmla="*/ 221135 h 1704624"/>
              <a:gd name="connsiteX3" fmla="*/ 0 w 1624456"/>
              <a:gd name="connsiteY3" fmla="*/ 0 h 1704624"/>
              <a:gd name="connsiteX0" fmla="*/ 1622247 w 1624456"/>
              <a:gd name="connsiteY0" fmla="*/ 1704624 h 1704624"/>
              <a:gd name="connsiteX1" fmla="*/ 1613520 w 1624456"/>
              <a:gd name="connsiteY1" fmla="*/ 424433 h 1704624"/>
              <a:gd name="connsiteX2" fmla="*/ 229538 w 1624456"/>
              <a:gd name="connsiteY2" fmla="*/ 221135 h 1704624"/>
              <a:gd name="connsiteX3" fmla="*/ 0 w 1624456"/>
              <a:gd name="connsiteY3" fmla="*/ 0 h 1704624"/>
              <a:gd name="connsiteX0" fmla="*/ 1622247 w 1624456"/>
              <a:gd name="connsiteY0" fmla="*/ 1704624 h 1704624"/>
              <a:gd name="connsiteX1" fmla="*/ 1613520 w 1624456"/>
              <a:gd name="connsiteY1" fmla="*/ 424433 h 1704624"/>
              <a:gd name="connsiteX2" fmla="*/ 229538 w 1624456"/>
              <a:gd name="connsiteY2" fmla="*/ 221135 h 1704624"/>
              <a:gd name="connsiteX3" fmla="*/ 0 w 1624456"/>
              <a:gd name="connsiteY3" fmla="*/ 0 h 1704624"/>
              <a:gd name="connsiteX0" fmla="*/ 1622247 w 1624456"/>
              <a:gd name="connsiteY0" fmla="*/ 1704624 h 1704624"/>
              <a:gd name="connsiteX1" fmla="*/ 1613520 w 1624456"/>
              <a:gd name="connsiteY1" fmla="*/ 424433 h 1704624"/>
              <a:gd name="connsiteX2" fmla="*/ 0 w 1624456"/>
              <a:gd name="connsiteY2" fmla="*/ 0 h 1704624"/>
              <a:gd name="connsiteX0" fmla="*/ 1622247 w 1622930"/>
              <a:gd name="connsiteY0" fmla="*/ 1717274 h 1717274"/>
              <a:gd name="connsiteX1" fmla="*/ 1581017 w 1622930"/>
              <a:gd name="connsiteY1" fmla="*/ 143232 h 1717274"/>
              <a:gd name="connsiteX2" fmla="*/ 0 w 1622930"/>
              <a:gd name="connsiteY2" fmla="*/ 12650 h 1717274"/>
              <a:gd name="connsiteX0" fmla="*/ 1622247 w 1622930"/>
              <a:gd name="connsiteY0" fmla="*/ 1704624 h 1704624"/>
              <a:gd name="connsiteX1" fmla="*/ 1581017 w 1622930"/>
              <a:gd name="connsiteY1" fmla="*/ 130582 h 1704624"/>
              <a:gd name="connsiteX2" fmla="*/ 0 w 1622930"/>
              <a:gd name="connsiteY2" fmla="*/ 0 h 1704624"/>
              <a:gd name="connsiteX0" fmla="*/ 2050210 w 2050893"/>
              <a:gd name="connsiteY0" fmla="*/ 1581741 h 1581741"/>
              <a:gd name="connsiteX1" fmla="*/ 2008980 w 2050893"/>
              <a:gd name="connsiteY1" fmla="*/ 7699 h 1581741"/>
              <a:gd name="connsiteX2" fmla="*/ 0 w 2050893"/>
              <a:gd name="connsiteY2" fmla="*/ 0 h 1581741"/>
              <a:gd name="connsiteX0" fmla="*/ 2050210 w 2050893"/>
              <a:gd name="connsiteY0" fmla="*/ 1581741 h 1581741"/>
              <a:gd name="connsiteX1" fmla="*/ 2008980 w 2050893"/>
              <a:gd name="connsiteY1" fmla="*/ 7699 h 1581741"/>
              <a:gd name="connsiteX2" fmla="*/ 0 w 2050893"/>
              <a:gd name="connsiteY2" fmla="*/ 0 h 1581741"/>
              <a:gd name="connsiteX0" fmla="*/ 2050210 w 2050893"/>
              <a:gd name="connsiteY0" fmla="*/ 1574968 h 1574968"/>
              <a:gd name="connsiteX1" fmla="*/ 2008980 w 2050893"/>
              <a:gd name="connsiteY1" fmla="*/ 926 h 1574968"/>
              <a:gd name="connsiteX2" fmla="*/ 0 w 2050893"/>
              <a:gd name="connsiteY2" fmla="*/ 9255 h 1574968"/>
              <a:gd name="connsiteX0" fmla="*/ 2050210 w 2211882"/>
              <a:gd name="connsiteY0" fmla="*/ 1574968 h 1574968"/>
              <a:gd name="connsiteX1" fmla="*/ 2008980 w 2211882"/>
              <a:gd name="connsiteY1" fmla="*/ 926 h 1574968"/>
              <a:gd name="connsiteX2" fmla="*/ 0 w 2211882"/>
              <a:gd name="connsiteY2" fmla="*/ 9255 h 1574968"/>
              <a:gd name="connsiteX0" fmla="*/ 2050210 w 2114119"/>
              <a:gd name="connsiteY0" fmla="*/ 1626634 h 1626634"/>
              <a:gd name="connsiteX1" fmla="*/ 2008980 w 2114119"/>
              <a:gd name="connsiteY1" fmla="*/ 52592 h 1626634"/>
              <a:gd name="connsiteX2" fmla="*/ 0 w 2114119"/>
              <a:gd name="connsiteY2" fmla="*/ 60921 h 1626634"/>
              <a:gd name="connsiteX0" fmla="*/ 2050210 w 2067266"/>
              <a:gd name="connsiteY0" fmla="*/ 1573135 h 1573135"/>
              <a:gd name="connsiteX1" fmla="*/ 1922303 w 2067266"/>
              <a:gd name="connsiteY1" fmla="*/ 79234 h 1573135"/>
              <a:gd name="connsiteX2" fmla="*/ 0 w 2067266"/>
              <a:gd name="connsiteY2" fmla="*/ 7422 h 1573135"/>
              <a:gd name="connsiteX0" fmla="*/ 127907 w 144963"/>
              <a:gd name="connsiteY0" fmla="*/ 1493901 h 1493901"/>
              <a:gd name="connsiteX1" fmla="*/ 0 w 144963"/>
              <a:gd name="connsiteY1" fmla="*/ 0 h 1493901"/>
              <a:gd name="connsiteX0" fmla="*/ 257921 w 258395"/>
              <a:gd name="connsiteY0" fmla="*/ 1574042 h 1574042"/>
              <a:gd name="connsiteX1" fmla="*/ 0 w 258395"/>
              <a:gd name="connsiteY1" fmla="*/ 0 h 1574042"/>
              <a:gd name="connsiteX0" fmla="*/ 257921 w 290323"/>
              <a:gd name="connsiteY0" fmla="*/ 1574042 h 1574042"/>
              <a:gd name="connsiteX1" fmla="*/ 0 w 290323"/>
              <a:gd name="connsiteY1" fmla="*/ 0 h 1574042"/>
              <a:gd name="connsiteX0" fmla="*/ 317511 w 330702"/>
              <a:gd name="connsiteY0" fmla="*/ 1558014 h 1558014"/>
              <a:gd name="connsiteX1" fmla="*/ 0 w 330702"/>
              <a:gd name="connsiteY1" fmla="*/ 0 h 1558014"/>
              <a:gd name="connsiteX0" fmla="*/ 295842 w 314984"/>
              <a:gd name="connsiteY0" fmla="*/ 1568699 h 1568699"/>
              <a:gd name="connsiteX1" fmla="*/ 0 w 314984"/>
              <a:gd name="connsiteY1" fmla="*/ 0 h 1568699"/>
              <a:gd name="connsiteX0" fmla="*/ 295842 w 300399"/>
              <a:gd name="connsiteY0" fmla="*/ 1573191 h 1573191"/>
              <a:gd name="connsiteX1" fmla="*/ 0 w 300399"/>
              <a:gd name="connsiteY1" fmla="*/ 4492 h 1573191"/>
              <a:gd name="connsiteX0" fmla="*/ 295842 w 300399"/>
              <a:gd name="connsiteY0" fmla="*/ 1569735 h 1569735"/>
              <a:gd name="connsiteX1" fmla="*/ 0 w 300399"/>
              <a:gd name="connsiteY1" fmla="*/ 1036 h 1569735"/>
              <a:gd name="connsiteX0" fmla="*/ 236251 w 254217"/>
              <a:gd name="connsiteY0" fmla="*/ 1575071 h 1575071"/>
              <a:gd name="connsiteX1" fmla="*/ 0 w 254217"/>
              <a:gd name="connsiteY1" fmla="*/ 1030 h 1575071"/>
              <a:gd name="connsiteX0" fmla="*/ 236251 w 247100"/>
              <a:gd name="connsiteY0" fmla="*/ 1578641 h 1578641"/>
              <a:gd name="connsiteX1" fmla="*/ 0 w 247100"/>
              <a:gd name="connsiteY1" fmla="*/ 4600 h 1578641"/>
              <a:gd name="connsiteX0" fmla="*/ 236251 w 236251"/>
              <a:gd name="connsiteY0" fmla="*/ 1574041 h 1574041"/>
              <a:gd name="connsiteX1" fmla="*/ 0 w 236251"/>
              <a:gd name="connsiteY1" fmla="*/ 0 h 1574041"/>
            </a:gdLst>
            <a:ahLst/>
            <a:cxnLst>
              <a:cxn ang="0">
                <a:pos x="connsiteX0" y="connsiteY0"/>
              </a:cxn>
              <a:cxn ang="0">
                <a:pos x="connsiteX1" y="connsiteY1"/>
              </a:cxn>
            </a:cxnLst>
            <a:rect l="l" t="t" r="r" b="b"/>
            <a:pathLst>
              <a:path w="236251" h="1574041">
                <a:moveTo>
                  <a:pt x="236251" y="1574041"/>
                </a:moveTo>
                <a:cubicBezTo>
                  <a:pt x="226500" y="179441"/>
                  <a:pt x="286625" y="6455"/>
                  <a:pt x="0" y="0"/>
                </a:cubicBezTo>
              </a:path>
            </a:pathLst>
          </a:custGeom>
          <a:noFill/>
          <a:ln w="25400">
            <a:solidFill>
              <a:srgbClr val="0078D4"/>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Arrow32_44">
            <a:extLst>
              <a:ext uri="{FF2B5EF4-FFF2-40B4-BE49-F238E27FC236}">
                <a16:creationId xmlns:a16="http://schemas.microsoft.com/office/drawing/2014/main" id="{5D07FCE1-EC81-46BB-B572-4D755008116A}"/>
              </a:ext>
              <a:ext uri="{147F2762-F138-4A5C-976F-8EAC2B608ADB}">
                <a16:predDERef xmlns:a16="http://schemas.microsoft.com/office/drawing/2014/main" pred="{D58B0CCE-3D01-42FF-B104-E8C416732303}"/>
              </a:ext>
              <a:ext uri="{C183D7F6-B498-43B3-948B-1728B52AA6E4}">
                <adec:decorative xmlns:adec="http://schemas.microsoft.com/office/drawing/2017/decorative" val="1"/>
              </a:ext>
            </a:extLst>
          </xdr:cNvPr>
          <xdr:cNvSpPr/>
        </xdr:nvSpPr>
        <xdr:spPr>
          <a:xfrm rot="5400000">
            <a:off x="5671894" y="6682849"/>
            <a:ext cx="181807" cy="203291"/>
          </a:xfrm>
          <a:custGeom>
            <a:avLst/>
            <a:gdLst>
              <a:gd name="connsiteX0" fmla="*/ 0 w 422414"/>
              <a:gd name="connsiteY0" fmla="*/ 472108 h 472108"/>
              <a:gd name="connsiteX1" fmla="*/ 223631 w 422414"/>
              <a:gd name="connsiteY1" fmla="*/ 356152 h 472108"/>
              <a:gd name="connsiteX2" fmla="*/ 422414 w 422414"/>
              <a:gd name="connsiteY2" fmla="*/ 0 h 472108"/>
              <a:gd name="connsiteX0" fmla="*/ 0 w 422414"/>
              <a:gd name="connsiteY0" fmla="*/ 472108 h 472108"/>
              <a:gd name="connsiteX1" fmla="*/ 422414 w 422414"/>
              <a:gd name="connsiteY1" fmla="*/ 0 h 472108"/>
              <a:gd name="connsiteX0" fmla="*/ 0 w 131373"/>
              <a:gd name="connsiteY0" fmla="*/ 488596 h 488596"/>
              <a:gd name="connsiteX1" fmla="*/ 131373 w 131373"/>
              <a:gd name="connsiteY1" fmla="*/ 0 h 488596"/>
              <a:gd name="connsiteX0" fmla="*/ 11502 w 11502"/>
              <a:gd name="connsiteY0" fmla="*/ 230282 h 230282"/>
              <a:gd name="connsiteX1" fmla="*/ 0 w 11502"/>
              <a:gd name="connsiteY1" fmla="*/ 0 h 230282"/>
              <a:gd name="connsiteX0" fmla="*/ 0 w 4373"/>
              <a:gd name="connsiteY0" fmla="*/ 230282 h 230282"/>
              <a:gd name="connsiteX1" fmla="*/ 4373 w 4373"/>
              <a:gd name="connsiteY1" fmla="*/ 0 h 230282"/>
              <a:gd name="connsiteX0" fmla="*/ 0 w 300418"/>
              <a:gd name="connsiteY0" fmla="*/ 7375 h 7375"/>
              <a:gd name="connsiteX1" fmla="*/ 300418 w 300418"/>
              <a:gd name="connsiteY1" fmla="*/ 0 h 7375"/>
              <a:gd name="connsiteX0" fmla="*/ 0 w 10000"/>
              <a:gd name="connsiteY0" fmla="*/ 10029 h 10029"/>
              <a:gd name="connsiteX1" fmla="*/ 10000 w 10000"/>
              <a:gd name="connsiteY1" fmla="*/ 29 h 10029"/>
              <a:gd name="connsiteX0" fmla="*/ 0 w 9655"/>
              <a:gd name="connsiteY0" fmla="*/ 11695 h 11695"/>
              <a:gd name="connsiteX1" fmla="*/ 9655 w 9655"/>
              <a:gd name="connsiteY1" fmla="*/ 23 h 11695"/>
            </a:gdLst>
            <a:ahLst/>
            <a:cxnLst>
              <a:cxn ang="0">
                <a:pos x="connsiteX0" y="connsiteY0"/>
              </a:cxn>
              <a:cxn ang="0">
                <a:pos x="connsiteX1" y="connsiteY1"/>
              </a:cxn>
            </a:cxnLst>
            <a:rect l="l" t="t" r="r" b="b"/>
            <a:pathLst>
              <a:path w="9655" h="11695">
                <a:moveTo>
                  <a:pt x="0" y="11695"/>
                </a:moveTo>
                <a:cubicBezTo>
                  <a:pt x="111" y="7176"/>
                  <a:pt x="-814" y="-474"/>
                  <a:pt x="9655" y="23"/>
                </a:cubicBezTo>
              </a:path>
            </a:pathLst>
          </a:custGeom>
          <a:noFill/>
          <a:ln w="25400">
            <a:solidFill>
              <a:srgbClr val="8661C5"/>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Arrow32_43">
            <a:extLst>
              <a:ext uri="{FF2B5EF4-FFF2-40B4-BE49-F238E27FC236}">
                <a16:creationId xmlns:a16="http://schemas.microsoft.com/office/drawing/2014/main" id="{FED046C0-59FE-4169-9223-13170A86E11C}"/>
              </a:ext>
              <a:ext uri="{147F2762-F138-4A5C-976F-8EAC2B608ADB}">
                <a16:predDERef xmlns:a16="http://schemas.microsoft.com/office/drawing/2014/main" pred="{D58B0CCE-3D01-42FF-B104-E8C416732303}"/>
              </a:ext>
              <a:ext uri="{C183D7F6-B498-43B3-948B-1728B52AA6E4}">
                <adec:decorative xmlns:adec="http://schemas.microsoft.com/office/drawing/2017/decorative" val="1"/>
              </a:ext>
            </a:extLst>
          </xdr:cNvPr>
          <xdr:cNvSpPr/>
        </xdr:nvSpPr>
        <xdr:spPr>
          <a:xfrm rot="5400000">
            <a:off x="5665028" y="6750881"/>
            <a:ext cx="108734" cy="108440"/>
          </a:xfrm>
          <a:custGeom>
            <a:avLst/>
            <a:gdLst>
              <a:gd name="connsiteX0" fmla="*/ 0 w 422414"/>
              <a:gd name="connsiteY0" fmla="*/ 472108 h 472108"/>
              <a:gd name="connsiteX1" fmla="*/ 223631 w 422414"/>
              <a:gd name="connsiteY1" fmla="*/ 356152 h 472108"/>
              <a:gd name="connsiteX2" fmla="*/ 422414 w 422414"/>
              <a:gd name="connsiteY2" fmla="*/ 0 h 472108"/>
              <a:gd name="connsiteX0" fmla="*/ 0 w 422414"/>
              <a:gd name="connsiteY0" fmla="*/ 472108 h 472108"/>
              <a:gd name="connsiteX1" fmla="*/ 422414 w 422414"/>
              <a:gd name="connsiteY1" fmla="*/ 0 h 472108"/>
              <a:gd name="connsiteX0" fmla="*/ 0 w 131373"/>
              <a:gd name="connsiteY0" fmla="*/ 488596 h 488596"/>
              <a:gd name="connsiteX1" fmla="*/ 131373 w 131373"/>
              <a:gd name="connsiteY1" fmla="*/ 0 h 488596"/>
              <a:gd name="connsiteX0" fmla="*/ 11502 w 11502"/>
              <a:gd name="connsiteY0" fmla="*/ 230282 h 230282"/>
              <a:gd name="connsiteX1" fmla="*/ 0 w 11502"/>
              <a:gd name="connsiteY1" fmla="*/ 0 h 230282"/>
              <a:gd name="connsiteX0" fmla="*/ 0 w 4373"/>
              <a:gd name="connsiteY0" fmla="*/ 230282 h 230282"/>
              <a:gd name="connsiteX1" fmla="*/ 4373 w 4373"/>
              <a:gd name="connsiteY1" fmla="*/ 0 h 230282"/>
              <a:gd name="connsiteX0" fmla="*/ 0 w 300418"/>
              <a:gd name="connsiteY0" fmla="*/ 7375 h 7375"/>
              <a:gd name="connsiteX1" fmla="*/ 300418 w 300418"/>
              <a:gd name="connsiteY1" fmla="*/ 0 h 7375"/>
              <a:gd name="connsiteX0" fmla="*/ 0 w 10000"/>
              <a:gd name="connsiteY0" fmla="*/ 10029 h 10029"/>
              <a:gd name="connsiteX1" fmla="*/ 10000 w 10000"/>
              <a:gd name="connsiteY1" fmla="*/ 29 h 10029"/>
              <a:gd name="connsiteX0" fmla="*/ 0 w 9655"/>
              <a:gd name="connsiteY0" fmla="*/ 11695 h 11695"/>
              <a:gd name="connsiteX1" fmla="*/ 9655 w 9655"/>
              <a:gd name="connsiteY1" fmla="*/ 23 h 11695"/>
            </a:gdLst>
            <a:ahLst/>
            <a:cxnLst>
              <a:cxn ang="0">
                <a:pos x="connsiteX0" y="connsiteY0"/>
              </a:cxn>
              <a:cxn ang="0">
                <a:pos x="connsiteX1" y="connsiteY1"/>
              </a:cxn>
            </a:cxnLst>
            <a:rect l="l" t="t" r="r" b="b"/>
            <a:pathLst>
              <a:path w="9655" h="11695">
                <a:moveTo>
                  <a:pt x="0" y="11695"/>
                </a:moveTo>
                <a:cubicBezTo>
                  <a:pt x="111" y="7176"/>
                  <a:pt x="-814" y="-474"/>
                  <a:pt x="9655" y="23"/>
                </a:cubicBezTo>
              </a:path>
            </a:pathLst>
          </a:custGeom>
          <a:noFill/>
          <a:ln w="25400">
            <a:solidFill>
              <a:srgbClr val="3B2E58"/>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Arrow32_42">
            <a:extLst>
              <a:ext uri="{FF2B5EF4-FFF2-40B4-BE49-F238E27FC236}">
                <a16:creationId xmlns:a16="http://schemas.microsoft.com/office/drawing/2014/main" id="{CB1E2085-B56A-416E-9E4C-13BCE3980D10}"/>
              </a:ext>
              <a:ext uri="{147F2762-F138-4A5C-976F-8EAC2B608ADB}">
                <a16:predDERef xmlns:a16="http://schemas.microsoft.com/office/drawing/2014/main" pred="{D58B0CCE-3D01-42FF-B104-E8C416732303}"/>
              </a:ext>
              <a:ext uri="{C183D7F6-B498-43B3-948B-1728B52AA6E4}">
                <adec:decorative xmlns:adec="http://schemas.microsoft.com/office/drawing/2017/decorative" val="1"/>
              </a:ext>
            </a:extLst>
          </xdr:cNvPr>
          <xdr:cNvSpPr/>
        </xdr:nvSpPr>
        <xdr:spPr>
          <a:xfrm rot="5400000" flipH="1">
            <a:off x="5749261" y="6250649"/>
            <a:ext cx="137102" cy="314574"/>
          </a:xfrm>
          <a:custGeom>
            <a:avLst/>
            <a:gdLst>
              <a:gd name="connsiteX0" fmla="*/ 0 w 422414"/>
              <a:gd name="connsiteY0" fmla="*/ 472108 h 472108"/>
              <a:gd name="connsiteX1" fmla="*/ 223631 w 422414"/>
              <a:gd name="connsiteY1" fmla="*/ 356152 h 472108"/>
              <a:gd name="connsiteX2" fmla="*/ 422414 w 422414"/>
              <a:gd name="connsiteY2" fmla="*/ 0 h 472108"/>
              <a:gd name="connsiteX0" fmla="*/ 0 w 422414"/>
              <a:gd name="connsiteY0" fmla="*/ 472108 h 472108"/>
              <a:gd name="connsiteX1" fmla="*/ 422414 w 422414"/>
              <a:gd name="connsiteY1" fmla="*/ 0 h 472108"/>
              <a:gd name="connsiteX0" fmla="*/ 0 w 131373"/>
              <a:gd name="connsiteY0" fmla="*/ 488596 h 488596"/>
              <a:gd name="connsiteX1" fmla="*/ 131373 w 131373"/>
              <a:gd name="connsiteY1" fmla="*/ 0 h 488596"/>
              <a:gd name="connsiteX0" fmla="*/ 11502 w 11502"/>
              <a:gd name="connsiteY0" fmla="*/ 230282 h 230282"/>
              <a:gd name="connsiteX1" fmla="*/ 0 w 11502"/>
              <a:gd name="connsiteY1" fmla="*/ 0 h 230282"/>
              <a:gd name="connsiteX0" fmla="*/ 0 w 4373"/>
              <a:gd name="connsiteY0" fmla="*/ 230282 h 230282"/>
              <a:gd name="connsiteX1" fmla="*/ 4373 w 4373"/>
              <a:gd name="connsiteY1" fmla="*/ 0 h 230282"/>
              <a:gd name="connsiteX0" fmla="*/ 0 w 300418"/>
              <a:gd name="connsiteY0" fmla="*/ 7375 h 7375"/>
              <a:gd name="connsiteX1" fmla="*/ 300418 w 300418"/>
              <a:gd name="connsiteY1" fmla="*/ 0 h 7375"/>
              <a:gd name="connsiteX0" fmla="*/ 0 w 10000"/>
              <a:gd name="connsiteY0" fmla="*/ 10029 h 10029"/>
              <a:gd name="connsiteX1" fmla="*/ 10000 w 10000"/>
              <a:gd name="connsiteY1" fmla="*/ 29 h 10029"/>
              <a:gd name="connsiteX0" fmla="*/ 0 w 9655"/>
              <a:gd name="connsiteY0" fmla="*/ 11695 h 11695"/>
              <a:gd name="connsiteX1" fmla="*/ 9655 w 9655"/>
              <a:gd name="connsiteY1" fmla="*/ 23 h 11695"/>
            </a:gdLst>
            <a:ahLst/>
            <a:cxnLst>
              <a:cxn ang="0">
                <a:pos x="connsiteX0" y="connsiteY0"/>
              </a:cxn>
              <a:cxn ang="0">
                <a:pos x="connsiteX1" y="connsiteY1"/>
              </a:cxn>
            </a:cxnLst>
            <a:rect l="l" t="t" r="r" b="b"/>
            <a:pathLst>
              <a:path w="9655" h="11695">
                <a:moveTo>
                  <a:pt x="0" y="11695"/>
                </a:moveTo>
                <a:cubicBezTo>
                  <a:pt x="111" y="7176"/>
                  <a:pt x="-814" y="-474"/>
                  <a:pt x="9655" y="23"/>
                </a:cubicBezTo>
              </a:path>
            </a:pathLst>
          </a:custGeom>
          <a:noFill/>
          <a:ln w="25400">
            <a:solidFill>
              <a:srgbClr val="D83B01"/>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Arrow31_53">
            <a:extLst>
              <a:ext uri="{FF2B5EF4-FFF2-40B4-BE49-F238E27FC236}">
                <a16:creationId xmlns:a16="http://schemas.microsoft.com/office/drawing/2014/main" id="{99C17FBA-36F8-4D60-8DD2-828AA29D6775}"/>
              </a:ext>
              <a:ext uri="{147F2762-F138-4A5C-976F-8EAC2B608ADB}">
                <a16:predDERef xmlns:a16="http://schemas.microsoft.com/office/drawing/2014/main" pred="{A122D1EC-968F-4E86-8C5F-E550E0795988}"/>
              </a:ext>
              <a:ext uri="{C183D7F6-B498-43B3-948B-1728B52AA6E4}">
                <adec:decorative xmlns:adec="http://schemas.microsoft.com/office/drawing/2017/decorative" val="1"/>
              </a:ext>
            </a:extLst>
          </xdr:cNvPr>
          <xdr:cNvSpPr/>
        </xdr:nvSpPr>
        <xdr:spPr>
          <a:xfrm rot="5400000">
            <a:off x="6689620" y="4442151"/>
            <a:ext cx="114891" cy="2112040"/>
          </a:xfrm>
          <a:custGeom>
            <a:avLst/>
            <a:gdLst>
              <a:gd name="connsiteX0" fmla="*/ 0 w 3486978"/>
              <a:gd name="connsiteY0" fmla="*/ 1764196 h 1764196"/>
              <a:gd name="connsiteX1" fmla="*/ 99391 w 3486978"/>
              <a:gd name="connsiteY1" fmla="*/ 1399761 h 1764196"/>
              <a:gd name="connsiteX2" fmla="*/ 82826 w 3486978"/>
              <a:gd name="connsiteY2" fmla="*/ 753717 h 1764196"/>
              <a:gd name="connsiteX3" fmla="*/ 82826 w 3486978"/>
              <a:gd name="connsiteY3" fmla="*/ 455543 h 1764196"/>
              <a:gd name="connsiteX4" fmla="*/ 240196 w 3486978"/>
              <a:gd name="connsiteY4" fmla="*/ 323022 h 1764196"/>
              <a:gd name="connsiteX5" fmla="*/ 1200978 w 3486978"/>
              <a:gd name="connsiteY5" fmla="*/ 140804 h 1764196"/>
              <a:gd name="connsiteX6" fmla="*/ 3105978 w 3486978"/>
              <a:gd name="connsiteY6" fmla="*/ 82826 h 1764196"/>
              <a:gd name="connsiteX7" fmla="*/ 3486978 w 3486978"/>
              <a:gd name="connsiteY7" fmla="*/ 0 h 1764196"/>
              <a:gd name="connsiteX0" fmla="*/ 0 w 3486978"/>
              <a:gd name="connsiteY0" fmla="*/ 1764196 h 1764196"/>
              <a:gd name="connsiteX1" fmla="*/ 99391 w 3486978"/>
              <a:gd name="connsiteY1" fmla="*/ 1399761 h 1764196"/>
              <a:gd name="connsiteX2" fmla="*/ 82826 w 3486978"/>
              <a:gd name="connsiteY2" fmla="*/ 753717 h 1764196"/>
              <a:gd name="connsiteX3" fmla="*/ 82826 w 3486978"/>
              <a:gd name="connsiteY3" fmla="*/ 455543 h 1764196"/>
              <a:gd name="connsiteX4" fmla="*/ 240196 w 3486978"/>
              <a:gd name="connsiteY4" fmla="*/ 323022 h 1764196"/>
              <a:gd name="connsiteX5" fmla="*/ 1277738 w 3486978"/>
              <a:gd name="connsiteY5" fmla="*/ 310189 h 1764196"/>
              <a:gd name="connsiteX6" fmla="*/ 3105978 w 3486978"/>
              <a:gd name="connsiteY6" fmla="*/ 82826 h 1764196"/>
              <a:gd name="connsiteX7" fmla="*/ 3486978 w 3486978"/>
              <a:gd name="connsiteY7" fmla="*/ 0 h 1764196"/>
              <a:gd name="connsiteX0" fmla="*/ 0 w 3486978"/>
              <a:gd name="connsiteY0" fmla="*/ 1764196 h 1764196"/>
              <a:gd name="connsiteX1" fmla="*/ 99391 w 3486978"/>
              <a:gd name="connsiteY1" fmla="*/ 1399761 h 1764196"/>
              <a:gd name="connsiteX2" fmla="*/ 82826 w 3486978"/>
              <a:gd name="connsiteY2" fmla="*/ 753717 h 1764196"/>
              <a:gd name="connsiteX3" fmla="*/ 82826 w 3486978"/>
              <a:gd name="connsiteY3" fmla="*/ 455543 h 1764196"/>
              <a:gd name="connsiteX4" fmla="*/ 240196 w 3486978"/>
              <a:gd name="connsiteY4" fmla="*/ 323022 h 1764196"/>
              <a:gd name="connsiteX5" fmla="*/ 1277738 w 3486978"/>
              <a:gd name="connsiteY5" fmla="*/ 310189 h 1764196"/>
              <a:gd name="connsiteX6" fmla="*/ 2824528 w 3486978"/>
              <a:gd name="connsiteY6" fmla="*/ 252211 h 1764196"/>
              <a:gd name="connsiteX7" fmla="*/ 3486978 w 3486978"/>
              <a:gd name="connsiteY7" fmla="*/ 0 h 1764196"/>
              <a:gd name="connsiteX0" fmla="*/ 0 w 3486978"/>
              <a:gd name="connsiteY0" fmla="*/ 1764196 h 1764196"/>
              <a:gd name="connsiteX1" fmla="*/ 99391 w 3486978"/>
              <a:gd name="connsiteY1" fmla="*/ 1399761 h 1764196"/>
              <a:gd name="connsiteX2" fmla="*/ 82826 w 3486978"/>
              <a:gd name="connsiteY2" fmla="*/ 753717 h 1764196"/>
              <a:gd name="connsiteX3" fmla="*/ 82826 w 3486978"/>
              <a:gd name="connsiteY3" fmla="*/ 481602 h 1764196"/>
              <a:gd name="connsiteX4" fmla="*/ 240196 w 3486978"/>
              <a:gd name="connsiteY4" fmla="*/ 323022 h 1764196"/>
              <a:gd name="connsiteX5" fmla="*/ 1277738 w 3486978"/>
              <a:gd name="connsiteY5" fmla="*/ 310189 h 1764196"/>
              <a:gd name="connsiteX6" fmla="*/ 2824528 w 3486978"/>
              <a:gd name="connsiteY6" fmla="*/ 252211 h 1764196"/>
              <a:gd name="connsiteX7" fmla="*/ 3486978 w 3486978"/>
              <a:gd name="connsiteY7" fmla="*/ 0 h 1764196"/>
              <a:gd name="connsiteX0" fmla="*/ 0 w 3486978"/>
              <a:gd name="connsiteY0" fmla="*/ 1764196 h 1764196"/>
              <a:gd name="connsiteX1" fmla="*/ 99391 w 3486978"/>
              <a:gd name="connsiteY1" fmla="*/ 1399761 h 1764196"/>
              <a:gd name="connsiteX2" fmla="*/ 82826 w 3486978"/>
              <a:gd name="connsiteY2" fmla="*/ 753717 h 1764196"/>
              <a:gd name="connsiteX3" fmla="*/ 82826 w 3486978"/>
              <a:gd name="connsiteY3" fmla="*/ 481602 h 1764196"/>
              <a:gd name="connsiteX4" fmla="*/ 240196 w 3486978"/>
              <a:gd name="connsiteY4" fmla="*/ 323022 h 1764196"/>
              <a:gd name="connsiteX5" fmla="*/ 1277738 w 3486978"/>
              <a:gd name="connsiteY5" fmla="*/ 310189 h 1764196"/>
              <a:gd name="connsiteX6" fmla="*/ 2824528 w 3486978"/>
              <a:gd name="connsiteY6" fmla="*/ 252211 h 1764196"/>
              <a:gd name="connsiteX7" fmla="*/ 3486978 w 3486978"/>
              <a:gd name="connsiteY7" fmla="*/ 0 h 1764196"/>
              <a:gd name="connsiteX0" fmla="*/ 0 w 3486978"/>
              <a:gd name="connsiteY0" fmla="*/ 1764196 h 1764196"/>
              <a:gd name="connsiteX1" fmla="*/ 99391 w 3486978"/>
              <a:gd name="connsiteY1" fmla="*/ 1399761 h 1764196"/>
              <a:gd name="connsiteX2" fmla="*/ 82826 w 3486978"/>
              <a:gd name="connsiteY2" fmla="*/ 753717 h 1764196"/>
              <a:gd name="connsiteX3" fmla="*/ 82826 w 3486978"/>
              <a:gd name="connsiteY3" fmla="*/ 481602 h 1764196"/>
              <a:gd name="connsiteX4" fmla="*/ 342541 w 3486978"/>
              <a:gd name="connsiteY4" fmla="*/ 375141 h 1764196"/>
              <a:gd name="connsiteX5" fmla="*/ 1277738 w 3486978"/>
              <a:gd name="connsiteY5" fmla="*/ 310189 h 1764196"/>
              <a:gd name="connsiteX6" fmla="*/ 2824528 w 3486978"/>
              <a:gd name="connsiteY6" fmla="*/ 252211 h 1764196"/>
              <a:gd name="connsiteX7" fmla="*/ 3486978 w 3486978"/>
              <a:gd name="connsiteY7" fmla="*/ 0 h 1764196"/>
              <a:gd name="connsiteX0" fmla="*/ 0 w 3486978"/>
              <a:gd name="connsiteY0" fmla="*/ 1764196 h 1764196"/>
              <a:gd name="connsiteX1" fmla="*/ 99391 w 3486978"/>
              <a:gd name="connsiteY1" fmla="*/ 1399761 h 1764196"/>
              <a:gd name="connsiteX2" fmla="*/ 82826 w 3486978"/>
              <a:gd name="connsiteY2" fmla="*/ 753717 h 1764196"/>
              <a:gd name="connsiteX3" fmla="*/ 82826 w 3486978"/>
              <a:gd name="connsiteY3" fmla="*/ 481602 h 1764196"/>
              <a:gd name="connsiteX4" fmla="*/ 342541 w 3486978"/>
              <a:gd name="connsiteY4" fmla="*/ 375141 h 1764196"/>
              <a:gd name="connsiteX5" fmla="*/ 1386480 w 3486978"/>
              <a:gd name="connsiteY5" fmla="*/ 368823 h 1764196"/>
              <a:gd name="connsiteX6" fmla="*/ 2824528 w 3486978"/>
              <a:gd name="connsiteY6" fmla="*/ 252211 h 1764196"/>
              <a:gd name="connsiteX7" fmla="*/ 3486978 w 3486978"/>
              <a:gd name="connsiteY7" fmla="*/ 0 h 1764196"/>
              <a:gd name="connsiteX0" fmla="*/ 0 w 3486978"/>
              <a:gd name="connsiteY0" fmla="*/ 1764196 h 1764196"/>
              <a:gd name="connsiteX1" fmla="*/ 99391 w 3486978"/>
              <a:gd name="connsiteY1" fmla="*/ 1399761 h 1764196"/>
              <a:gd name="connsiteX2" fmla="*/ 82826 w 3486978"/>
              <a:gd name="connsiteY2" fmla="*/ 753717 h 1764196"/>
              <a:gd name="connsiteX3" fmla="*/ 82826 w 3486978"/>
              <a:gd name="connsiteY3" fmla="*/ 481602 h 1764196"/>
              <a:gd name="connsiteX4" fmla="*/ 342541 w 3486978"/>
              <a:gd name="connsiteY4" fmla="*/ 375141 h 1764196"/>
              <a:gd name="connsiteX5" fmla="*/ 1386480 w 3486978"/>
              <a:gd name="connsiteY5" fmla="*/ 368823 h 1764196"/>
              <a:gd name="connsiteX6" fmla="*/ 2805339 w 3486978"/>
              <a:gd name="connsiteY6" fmla="*/ 219637 h 1764196"/>
              <a:gd name="connsiteX7" fmla="*/ 3486978 w 3486978"/>
              <a:gd name="connsiteY7" fmla="*/ 0 h 1764196"/>
              <a:gd name="connsiteX0" fmla="*/ 0 w 3486978"/>
              <a:gd name="connsiteY0" fmla="*/ 1764196 h 1764196"/>
              <a:gd name="connsiteX1" fmla="*/ 99391 w 3486978"/>
              <a:gd name="connsiteY1" fmla="*/ 1399761 h 1764196"/>
              <a:gd name="connsiteX2" fmla="*/ 82826 w 3486978"/>
              <a:gd name="connsiteY2" fmla="*/ 753717 h 1764196"/>
              <a:gd name="connsiteX3" fmla="*/ 106172 w 3486978"/>
              <a:gd name="connsiteY3" fmla="*/ 463882 h 1764196"/>
              <a:gd name="connsiteX4" fmla="*/ 342541 w 3486978"/>
              <a:gd name="connsiteY4" fmla="*/ 375141 h 1764196"/>
              <a:gd name="connsiteX5" fmla="*/ 1386480 w 3486978"/>
              <a:gd name="connsiteY5" fmla="*/ 368823 h 1764196"/>
              <a:gd name="connsiteX6" fmla="*/ 2805339 w 3486978"/>
              <a:gd name="connsiteY6" fmla="*/ 219637 h 1764196"/>
              <a:gd name="connsiteX7" fmla="*/ 3486978 w 3486978"/>
              <a:gd name="connsiteY7" fmla="*/ 0 h 1764196"/>
              <a:gd name="connsiteX0" fmla="*/ 0 w 3486978"/>
              <a:gd name="connsiteY0" fmla="*/ 1764196 h 1764196"/>
              <a:gd name="connsiteX1" fmla="*/ 99391 w 3486978"/>
              <a:gd name="connsiteY1" fmla="*/ 1399761 h 1764196"/>
              <a:gd name="connsiteX2" fmla="*/ 106172 w 3486978"/>
              <a:gd name="connsiteY2" fmla="*/ 463882 h 1764196"/>
              <a:gd name="connsiteX3" fmla="*/ 342541 w 3486978"/>
              <a:gd name="connsiteY3" fmla="*/ 375141 h 1764196"/>
              <a:gd name="connsiteX4" fmla="*/ 1386480 w 3486978"/>
              <a:gd name="connsiteY4" fmla="*/ 368823 h 1764196"/>
              <a:gd name="connsiteX5" fmla="*/ 2805339 w 3486978"/>
              <a:gd name="connsiteY5" fmla="*/ 219637 h 1764196"/>
              <a:gd name="connsiteX6" fmla="*/ 3486978 w 3486978"/>
              <a:gd name="connsiteY6" fmla="*/ 0 h 1764196"/>
              <a:gd name="connsiteX0" fmla="*/ 0 w 3486978"/>
              <a:gd name="connsiteY0" fmla="*/ 1764196 h 1764196"/>
              <a:gd name="connsiteX1" fmla="*/ 106172 w 3486978"/>
              <a:gd name="connsiteY1" fmla="*/ 463882 h 1764196"/>
              <a:gd name="connsiteX2" fmla="*/ 342541 w 3486978"/>
              <a:gd name="connsiteY2" fmla="*/ 375141 h 1764196"/>
              <a:gd name="connsiteX3" fmla="*/ 1386480 w 3486978"/>
              <a:gd name="connsiteY3" fmla="*/ 368823 h 1764196"/>
              <a:gd name="connsiteX4" fmla="*/ 2805339 w 3486978"/>
              <a:gd name="connsiteY4" fmla="*/ 219637 h 1764196"/>
              <a:gd name="connsiteX5" fmla="*/ 3486978 w 3486978"/>
              <a:gd name="connsiteY5" fmla="*/ 0 h 1764196"/>
              <a:gd name="connsiteX0" fmla="*/ 25969 w 3512947"/>
              <a:gd name="connsiteY0" fmla="*/ 1764196 h 1764196"/>
              <a:gd name="connsiteX1" fmla="*/ 132141 w 3512947"/>
              <a:gd name="connsiteY1" fmla="*/ 463882 h 1764196"/>
              <a:gd name="connsiteX2" fmla="*/ 1412449 w 3512947"/>
              <a:gd name="connsiteY2" fmla="*/ 368823 h 1764196"/>
              <a:gd name="connsiteX3" fmla="*/ 2831308 w 3512947"/>
              <a:gd name="connsiteY3" fmla="*/ 219637 h 1764196"/>
              <a:gd name="connsiteX4" fmla="*/ 3512947 w 3512947"/>
              <a:gd name="connsiteY4" fmla="*/ 0 h 1764196"/>
              <a:gd name="connsiteX0" fmla="*/ 38420 w 3525398"/>
              <a:gd name="connsiteY0" fmla="*/ 1764196 h 1764196"/>
              <a:gd name="connsiteX1" fmla="*/ 144592 w 3525398"/>
              <a:gd name="connsiteY1" fmla="*/ 463882 h 1764196"/>
              <a:gd name="connsiteX2" fmla="*/ 1424900 w 3525398"/>
              <a:gd name="connsiteY2" fmla="*/ 368823 h 1764196"/>
              <a:gd name="connsiteX3" fmla="*/ 2843759 w 3525398"/>
              <a:gd name="connsiteY3" fmla="*/ 219637 h 1764196"/>
              <a:gd name="connsiteX4" fmla="*/ 3525398 w 3525398"/>
              <a:gd name="connsiteY4" fmla="*/ 0 h 1764196"/>
              <a:gd name="connsiteX0" fmla="*/ 70048 w 3495739"/>
              <a:gd name="connsiteY0" fmla="*/ 1781976 h 1781976"/>
              <a:gd name="connsiteX1" fmla="*/ 114933 w 3495739"/>
              <a:gd name="connsiteY1" fmla="*/ 463882 h 1781976"/>
              <a:gd name="connsiteX2" fmla="*/ 1395241 w 3495739"/>
              <a:gd name="connsiteY2" fmla="*/ 368823 h 1781976"/>
              <a:gd name="connsiteX3" fmla="*/ 2814100 w 3495739"/>
              <a:gd name="connsiteY3" fmla="*/ 219637 h 1781976"/>
              <a:gd name="connsiteX4" fmla="*/ 3495739 w 3495739"/>
              <a:gd name="connsiteY4" fmla="*/ 0 h 1781976"/>
              <a:gd name="connsiteX0" fmla="*/ 5526 w 3431217"/>
              <a:gd name="connsiteY0" fmla="*/ 1781976 h 1781976"/>
              <a:gd name="connsiteX1" fmla="*/ 50411 w 3431217"/>
              <a:gd name="connsiteY1" fmla="*/ 463882 h 1781976"/>
              <a:gd name="connsiteX2" fmla="*/ 1330719 w 3431217"/>
              <a:gd name="connsiteY2" fmla="*/ 368823 h 1781976"/>
              <a:gd name="connsiteX3" fmla="*/ 2749578 w 3431217"/>
              <a:gd name="connsiteY3" fmla="*/ 219637 h 1781976"/>
              <a:gd name="connsiteX4" fmla="*/ 3431217 w 3431217"/>
              <a:gd name="connsiteY4" fmla="*/ 0 h 1781976"/>
              <a:gd name="connsiteX0" fmla="*/ 6422 w 3432113"/>
              <a:gd name="connsiteY0" fmla="*/ 1781976 h 1781976"/>
              <a:gd name="connsiteX1" fmla="*/ 46928 w 3432113"/>
              <a:gd name="connsiteY1" fmla="*/ 432767 h 1781976"/>
              <a:gd name="connsiteX2" fmla="*/ 1331615 w 3432113"/>
              <a:gd name="connsiteY2" fmla="*/ 368823 h 1781976"/>
              <a:gd name="connsiteX3" fmla="*/ 2750474 w 3432113"/>
              <a:gd name="connsiteY3" fmla="*/ 219637 h 1781976"/>
              <a:gd name="connsiteX4" fmla="*/ 3432113 w 3432113"/>
              <a:gd name="connsiteY4" fmla="*/ 0 h 1781976"/>
              <a:gd name="connsiteX0" fmla="*/ 6422 w 3433575"/>
              <a:gd name="connsiteY0" fmla="*/ 1781976 h 1781976"/>
              <a:gd name="connsiteX1" fmla="*/ 46928 w 3433575"/>
              <a:gd name="connsiteY1" fmla="*/ 432767 h 1781976"/>
              <a:gd name="connsiteX2" fmla="*/ 1331615 w 3433575"/>
              <a:gd name="connsiteY2" fmla="*/ 368823 h 1781976"/>
              <a:gd name="connsiteX3" fmla="*/ 3094163 w 3433575"/>
              <a:gd name="connsiteY3" fmla="*/ 343855 h 1781976"/>
              <a:gd name="connsiteX4" fmla="*/ 3432113 w 3433575"/>
              <a:gd name="connsiteY4" fmla="*/ 0 h 1781976"/>
              <a:gd name="connsiteX0" fmla="*/ 6422 w 3432113"/>
              <a:gd name="connsiteY0" fmla="*/ 1781976 h 1781976"/>
              <a:gd name="connsiteX1" fmla="*/ 46928 w 3432113"/>
              <a:gd name="connsiteY1" fmla="*/ 432767 h 1781976"/>
              <a:gd name="connsiteX2" fmla="*/ 1331615 w 3432113"/>
              <a:gd name="connsiteY2" fmla="*/ 368823 h 1781976"/>
              <a:gd name="connsiteX3" fmla="*/ 3094163 w 3432113"/>
              <a:gd name="connsiteY3" fmla="*/ 343855 h 1781976"/>
              <a:gd name="connsiteX4" fmla="*/ 3432113 w 3432113"/>
              <a:gd name="connsiteY4" fmla="*/ 0 h 1781976"/>
              <a:gd name="connsiteX0" fmla="*/ 6422 w 3432113"/>
              <a:gd name="connsiteY0" fmla="*/ 1781976 h 1781976"/>
              <a:gd name="connsiteX1" fmla="*/ 46928 w 3432113"/>
              <a:gd name="connsiteY1" fmla="*/ 432767 h 1781976"/>
              <a:gd name="connsiteX2" fmla="*/ 1331615 w 3432113"/>
              <a:gd name="connsiteY2" fmla="*/ 368823 h 1781976"/>
              <a:gd name="connsiteX3" fmla="*/ 3098542 w 3432113"/>
              <a:gd name="connsiteY3" fmla="*/ 308296 h 1781976"/>
              <a:gd name="connsiteX4" fmla="*/ 3432113 w 3432113"/>
              <a:gd name="connsiteY4" fmla="*/ 0 h 1781976"/>
              <a:gd name="connsiteX0" fmla="*/ 202668 w 3628359"/>
              <a:gd name="connsiteY0" fmla="*/ 1781976 h 1781976"/>
              <a:gd name="connsiteX1" fmla="*/ 243174 w 3628359"/>
              <a:gd name="connsiteY1" fmla="*/ 432767 h 1781976"/>
              <a:gd name="connsiteX2" fmla="*/ 3294788 w 3628359"/>
              <a:gd name="connsiteY2" fmla="*/ 308296 h 1781976"/>
              <a:gd name="connsiteX3" fmla="*/ 3628359 w 3628359"/>
              <a:gd name="connsiteY3" fmla="*/ 0 h 1781976"/>
              <a:gd name="connsiteX0" fmla="*/ 166128 w 3591819"/>
              <a:gd name="connsiteY0" fmla="*/ 1781976 h 1781976"/>
              <a:gd name="connsiteX1" fmla="*/ 259537 w 3591819"/>
              <a:gd name="connsiteY1" fmla="*/ 472763 h 1781976"/>
              <a:gd name="connsiteX2" fmla="*/ 3258248 w 3591819"/>
              <a:gd name="connsiteY2" fmla="*/ 308296 h 1781976"/>
              <a:gd name="connsiteX3" fmla="*/ 3591819 w 3591819"/>
              <a:gd name="connsiteY3" fmla="*/ 0 h 1781976"/>
              <a:gd name="connsiteX0" fmla="*/ 2731 w 3428422"/>
              <a:gd name="connsiteY0" fmla="*/ 1781976 h 1781976"/>
              <a:gd name="connsiteX1" fmla="*/ 96140 w 3428422"/>
              <a:gd name="connsiteY1" fmla="*/ 472763 h 1781976"/>
              <a:gd name="connsiteX2" fmla="*/ 3094851 w 3428422"/>
              <a:gd name="connsiteY2" fmla="*/ 308296 h 1781976"/>
              <a:gd name="connsiteX3" fmla="*/ 3428422 w 3428422"/>
              <a:gd name="connsiteY3" fmla="*/ 0 h 1781976"/>
              <a:gd name="connsiteX0" fmla="*/ 6922 w 3432613"/>
              <a:gd name="connsiteY0" fmla="*/ 1781976 h 1781976"/>
              <a:gd name="connsiteX1" fmla="*/ 65309 w 3432613"/>
              <a:gd name="connsiteY1" fmla="*/ 463873 h 1781976"/>
              <a:gd name="connsiteX2" fmla="*/ 3099042 w 3432613"/>
              <a:gd name="connsiteY2" fmla="*/ 308296 h 1781976"/>
              <a:gd name="connsiteX3" fmla="*/ 3432613 w 3432613"/>
              <a:gd name="connsiteY3" fmla="*/ 0 h 1781976"/>
              <a:gd name="connsiteX0" fmla="*/ 6922 w 3432613"/>
              <a:gd name="connsiteY0" fmla="*/ 1781976 h 1781976"/>
              <a:gd name="connsiteX1" fmla="*/ 65309 w 3432613"/>
              <a:gd name="connsiteY1" fmla="*/ 463873 h 1781976"/>
              <a:gd name="connsiteX2" fmla="*/ 3099042 w 3432613"/>
              <a:gd name="connsiteY2" fmla="*/ 308296 h 1781976"/>
              <a:gd name="connsiteX3" fmla="*/ 3432613 w 3432613"/>
              <a:gd name="connsiteY3" fmla="*/ 0 h 1781976"/>
              <a:gd name="connsiteX0" fmla="*/ 1943 w 3427634"/>
              <a:gd name="connsiteY0" fmla="*/ 1781976 h 1781976"/>
              <a:gd name="connsiteX1" fmla="*/ 60330 w 3427634"/>
              <a:gd name="connsiteY1" fmla="*/ 463873 h 1781976"/>
              <a:gd name="connsiteX2" fmla="*/ 3094063 w 3427634"/>
              <a:gd name="connsiteY2" fmla="*/ 308296 h 1781976"/>
              <a:gd name="connsiteX3" fmla="*/ 3427634 w 3427634"/>
              <a:gd name="connsiteY3" fmla="*/ 0 h 1781976"/>
              <a:gd name="connsiteX0" fmla="*/ 2653 w 3428344"/>
              <a:gd name="connsiteY0" fmla="*/ 1781976 h 1781976"/>
              <a:gd name="connsiteX1" fmla="*/ 43530 w 3428344"/>
              <a:gd name="connsiteY1" fmla="*/ 437202 h 1781976"/>
              <a:gd name="connsiteX2" fmla="*/ 3094773 w 3428344"/>
              <a:gd name="connsiteY2" fmla="*/ 308296 h 1781976"/>
              <a:gd name="connsiteX3" fmla="*/ 3428344 w 3428344"/>
              <a:gd name="connsiteY3" fmla="*/ 0 h 1781976"/>
              <a:gd name="connsiteX0" fmla="*/ 0 w 3425691"/>
              <a:gd name="connsiteY0" fmla="*/ 1781976 h 1781976"/>
              <a:gd name="connsiteX1" fmla="*/ 40877 w 3425691"/>
              <a:gd name="connsiteY1" fmla="*/ 437202 h 1781976"/>
              <a:gd name="connsiteX2" fmla="*/ 3092120 w 3425691"/>
              <a:gd name="connsiteY2" fmla="*/ 308296 h 1781976"/>
              <a:gd name="connsiteX3" fmla="*/ 3425691 w 3425691"/>
              <a:gd name="connsiteY3" fmla="*/ 0 h 1781976"/>
              <a:gd name="connsiteX0" fmla="*/ 0 w 3425691"/>
              <a:gd name="connsiteY0" fmla="*/ 1781976 h 1781976"/>
              <a:gd name="connsiteX1" fmla="*/ 58388 w 3425691"/>
              <a:gd name="connsiteY1" fmla="*/ 423866 h 1781976"/>
              <a:gd name="connsiteX2" fmla="*/ 3092120 w 3425691"/>
              <a:gd name="connsiteY2" fmla="*/ 308296 h 1781976"/>
              <a:gd name="connsiteX3" fmla="*/ 3425691 w 3425691"/>
              <a:gd name="connsiteY3" fmla="*/ 0 h 1781976"/>
              <a:gd name="connsiteX0" fmla="*/ 0 w 3425691"/>
              <a:gd name="connsiteY0" fmla="*/ 1781976 h 1781976"/>
              <a:gd name="connsiteX1" fmla="*/ 58388 w 3425691"/>
              <a:gd name="connsiteY1" fmla="*/ 423866 h 1781976"/>
              <a:gd name="connsiteX2" fmla="*/ 3092120 w 3425691"/>
              <a:gd name="connsiteY2" fmla="*/ 308296 h 1781976"/>
              <a:gd name="connsiteX3" fmla="*/ 3425691 w 3425691"/>
              <a:gd name="connsiteY3" fmla="*/ 0 h 1781976"/>
              <a:gd name="connsiteX0" fmla="*/ 0 w 3425691"/>
              <a:gd name="connsiteY0" fmla="*/ 1781976 h 1781976"/>
              <a:gd name="connsiteX1" fmla="*/ 58388 w 3425691"/>
              <a:gd name="connsiteY1" fmla="*/ 423866 h 1781976"/>
              <a:gd name="connsiteX2" fmla="*/ 2873236 w 3425691"/>
              <a:gd name="connsiteY2" fmla="*/ 321630 h 1781976"/>
              <a:gd name="connsiteX3" fmla="*/ 3425691 w 3425691"/>
              <a:gd name="connsiteY3" fmla="*/ 0 h 1781976"/>
              <a:gd name="connsiteX0" fmla="*/ 0 w 3425691"/>
              <a:gd name="connsiteY0" fmla="*/ 1781976 h 1781976"/>
              <a:gd name="connsiteX1" fmla="*/ 58388 w 3425691"/>
              <a:gd name="connsiteY1" fmla="*/ 423866 h 1781976"/>
              <a:gd name="connsiteX2" fmla="*/ 2873236 w 3425691"/>
              <a:gd name="connsiteY2" fmla="*/ 321630 h 1781976"/>
              <a:gd name="connsiteX3" fmla="*/ 3425691 w 3425691"/>
              <a:gd name="connsiteY3" fmla="*/ 0 h 1781976"/>
              <a:gd name="connsiteX0" fmla="*/ 0 w 3425691"/>
              <a:gd name="connsiteY0" fmla="*/ 1781976 h 1781976"/>
              <a:gd name="connsiteX1" fmla="*/ 58388 w 3425691"/>
              <a:gd name="connsiteY1" fmla="*/ 423866 h 1781976"/>
              <a:gd name="connsiteX2" fmla="*/ 2873236 w 3425691"/>
              <a:gd name="connsiteY2" fmla="*/ 321630 h 1781976"/>
              <a:gd name="connsiteX3" fmla="*/ 3425691 w 3425691"/>
              <a:gd name="connsiteY3" fmla="*/ 0 h 1781976"/>
              <a:gd name="connsiteX0" fmla="*/ 0 w 3425691"/>
              <a:gd name="connsiteY0" fmla="*/ 1781976 h 1781976"/>
              <a:gd name="connsiteX1" fmla="*/ 23367 w 3425691"/>
              <a:gd name="connsiteY1" fmla="*/ 392751 h 1781976"/>
              <a:gd name="connsiteX2" fmla="*/ 2873236 w 3425691"/>
              <a:gd name="connsiteY2" fmla="*/ 321630 h 1781976"/>
              <a:gd name="connsiteX3" fmla="*/ 3425691 w 3425691"/>
              <a:gd name="connsiteY3" fmla="*/ 0 h 1781976"/>
              <a:gd name="connsiteX0" fmla="*/ 0 w 3425691"/>
              <a:gd name="connsiteY0" fmla="*/ 1781976 h 1781976"/>
              <a:gd name="connsiteX1" fmla="*/ 23367 w 3425691"/>
              <a:gd name="connsiteY1" fmla="*/ 392751 h 1781976"/>
              <a:gd name="connsiteX2" fmla="*/ 2868858 w 3425691"/>
              <a:gd name="connsiteY2" fmla="*/ 281625 h 1781976"/>
              <a:gd name="connsiteX3" fmla="*/ 3425691 w 3425691"/>
              <a:gd name="connsiteY3" fmla="*/ 0 h 1781976"/>
              <a:gd name="connsiteX0" fmla="*/ 0 w 3425691"/>
              <a:gd name="connsiteY0" fmla="*/ 1781976 h 1781976"/>
              <a:gd name="connsiteX1" fmla="*/ 23367 w 3425691"/>
              <a:gd name="connsiteY1" fmla="*/ 392751 h 1781976"/>
              <a:gd name="connsiteX2" fmla="*/ 2868858 w 3425691"/>
              <a:gd name="connsiteY2" fmla="*/ 281625 h 1781976"/>
              <a:gd name="connsiteX3" fmla="*/ 3425691 w 3425691"/>
              <a:gd name="connsiteY3" fmla="*/ 0 h 1781976"/>
              <a:gd name="connsiteX0" fmla="*/ 0 w 3425691"/>
              <a:gd name="connsiteY0" fmla="*/ 1781976 h 1781976"/>
              <a:gd name="connsiteX1" fmla="*/ 23367 w 3425691"/>
              <a:gd name="connsiteY1" fmla="*/ 392751 h 1781976"/>
              <a:gd name="connsiteX2" fmla="*/ 2868858 w 3425691"/>
              <a:gd name="connsiteY2" fmla="*/ 281625 h 1781976"/>
              <a:gd name="connsiteX3" fmla="*/ 3425691 w 3425691"/>
              <a:gd name="connsiteY3" fmla="*/ 0 h 1781976"/>
              <a:gd name="connsiteX0" fmla="*/ 0 w 3425691"/>
              <a:gd name="connsiteY0" fmla="*/ 1781976 h 1781976"/>
              <a:gd name="connsiteX1" fmla="*/ 23367 w 3425691"/>
              <a:gd name="connsiteY1" fmla="*/ 392751 h 1781976"/>
              <a:gd name="connsiteX2" fmla="*/ 3425691 w 3425691"/>
              <a:gd name="connsiteY2" fmla="*/ 0 h 1781976"/>
              <a:gd name="connsiteX0" fmla="*/ 0 w 23367"/>
              <a:gd name="connsiteY0" fmla="*/ 1389225 h 1389225"/>
              <a:gd name="connsiteX1" fmla="*/ 23367 w 23367"/>
              <a:gd name="connsiteY1" fmla="*/ 0 h 1389225"/>
              <a:gd name="connsiteX0" fmla="*/ 0 w 7341"/>
              <a:gd name="connsiteY0" fmla="*/ 1421939 h 1421939"/>
              <a:gd name="connsiteX1" fmla="*/ 7341 w 7341"/>
              <a:gd name="connsiteY1" fmla="*/ 0 h 1421939"/>
              <a:gd name="connsiteX0" fmla="*/ 0 w 10000"/>
              <a:gd name="connsiteY0" fmla="*/ 10000 h 10000"/>
              <a:gd name="connsiteX1" fmla="*/ 10000 w 10000"/>
              <a:gd name="connsiteY1" fmla="*/ 0 h 10000"/>
              <a:gd name="connsiteX0" fmla="*/ 0 w 240777"/>
              <a:gd name="connsiteY0" fmla="*/ 10098 h 10098"/>
              <a:gd name="connsiteX1" fmla="*/ 240777 w 240777"/>
              <a:gd name="connsiteY1" fmla="*/ 0 h 10098"/>
              <a:gd name="connsiteX0" fmla="*/ 19880 w 260657"/>
              <a:gd name="connsiteY0" fmla="*/ 10098 h 10098"/>
              <a:gd name="connsiteX1" fmla="*/ 260657 w 260657"/>
              <a:gd name="connsiteY1" fmla="*/ 0 h 10098"/>
              <a:gd name="connsiteX0" fmla="*/ 22513 w 257053"/>
              <a:gd name="connsiteY0" fmla="*/ 10000 h 10000"/>
              <a:gd name="connsiteX1" fmla="*/ 257052 w 257053"/>
              <a:gd name="connsiteY1" fmla="*/ 0 h 10000"/>
              <a:gd name="connsiteX0" fmla="*/ 28062 w 250126"/>
              <a:gd name="connsiteY0" fmla="*/ 9967 h 9967"/>
              <a:gd name="connsiteX1" fmla="*/ 250127 w 250126"/>
              <a:gd name="connsiteY1" fmla="*/ 0 h 9967"/>
              <a:gd name="connsiteX0" fmla="*/ 1238 w 9867"/>
              <a:gd name="connsiteY0" fmla="*/ 10099 h 10099"/>
              <a:gd name="connsiteX1" fmla="*/ 9867 w 9867"/>
              <a:gd name="connsiteY1" fmla="*/ 0 h 10099"/>
              <a:gd name="connsiteX0" fmla="*/ 1255 w 10000"/>
              <a:gd name="connsiteY0" fmla="*/ 10000 h 10000"/>
              <a:gd name="connsiteX1" fmla="*/ 10000 w 10000"/>
              <a:gd name="connsiteY1" fmla="*/ 0 h 10000"/>
              <a:gd name="connsiteX0" fmla="*/ 0 w 8745"/>
              <a:gd name="connsiteY0" fmla="*/ 10000 h 10000"/>
              <a:gd name="connsiteX1" fmla="*/ 8745 w 8745"/>
              <a:gd name="connsiteY1" fmla="*/ 0 h 10000"/>
              <a:gd name="connsiteX0" fmla="*/ 0 w 10000"/>
              <a:gd name="connsiteY0" fmla="*/ 10000 h 10000"/>
              <a:gd name="connsiteX1" fmla="*/ 10000 w 10000"/>
              <a:gd name="connsiteY1" fmla="*/ 0 h 10000"/>
            </a:gdLst>
            <a:ahLst/>
            <a:cxnLst>
              <a:cxn ang="0">
                <a:pos x="connsiteX0" y="connsiteY0"/>
              </a:cxn>
              <a:cxn ang="0">
                <a:pos x="connsiteX1" y="connsiteY1"/>
              </a:cxn>
            </a:cxnLst>
            <a:rect l="l" t="t" r="r" b="b"/>
            <a:pathLst>
              <a:path w="10000" h="10000">
                <a:moveTo>
                  <a:pt x="0" y="10000"/>
                </a:moveTo>
                <a:cubicBezTo>
                  <a:pt x="844" y="1503"/>
                  <a:pt x="-2781" y="10"/>
                  <a:pt x="10000" y="0"/>
                </a:cubicBezTo>
              </a:path>
            </a:pathLst>
          </a:custGeom>
          <a:noFill/>
          <a:ln w="25400">
            <a:solidFill>
              <a:schemeClr val="accent3">
                <a:lumMod val="75000"/>
              </a:schemeClr>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Arrow31_52">
            <a:extLst>
              <a:ext uri="{FF2B5EF4-FFF2-40B4-BE49-F238E27FC236}">
                <a16:creationId xmlns:a16="http://schemas.microsoft.com/office/drawing/2014/main" id="{CF6A5A99-8A0D-469C-987B-48876FD23118}"/>
              </a:ext>
              <a:ext uri="{147F2762-F138-4A5C-976F-8EAC2B608ADB}">
                <a16:predDERef xmlns:a16="http://schemas.microsoft.com/office/drawing/2014/main" pred="{C1B3B139-D79F-4704-BC99-D1EC91380FCF}"/>
              </a:ext>
              <a:ext uri="{C183D7F6-B498-43B3-948B-1728B52AA6E4}">
                <adec:decorative xmlns:adec="http://schemas.microsoft.com/office/drawing/2017/decorative" val="1"/>
              </a:ext>
            </a:extLst>
          </xdr:cNvPr>
          <xdr:cNvSpPr/>
        </xdr:nvSpPr>
        <xdr:spPr>
          <a:xfrm rot="5400000">
            <a:off x="6756255" y="4315707"/>
            <a:ext cx="115561" cy="2245707"/>
          </a:xfrm>
          <a:custGeom>
            <a:avLst/>
            <a:gdLst>
              <a:gd name="connsiteX0" fmla="*/ 0 w 1424609"/>
              <a:gd name="connsiteY0" fmla="*/ 1789044 h 1789044"/>
              <a:gd name="connsiteX1" fmla="*/ 256761 w 1424609"/>
              <a:gd name="connsiteY1" fmla="*/ 1532283 h 1789044"/>
              <a:gd name="connsiteX2" fmla="*/ 314739 w 1424609"/>
              <a:gd name="connsiteY2" fmla="*/ 1076739 h 1789044"/>
              <a:gd name="connsiteX3" fmla="*/ 306457 w 1424609"/>
              <a:gd name="connsiteY3" fmla="*/ 654326 h 1789044"/>
              <a:gd name="connsiteX4" fmla="*/ 546652 w 1424609"/>
              <a:gd name="connsiteY4" fmla="*/ 405848 h 1789044"/>
              <a:gd name="connsiteX5" fmla="*/ 1424609 w 1424609"/>
              <a:gd name="connsiteY5" fmla="*/ 0 h 1789044"/>
              <a:gd name="connsiteX0" fmla="*/ 0 w 1424609"/>
              <a:gd name="connsiteY0" fmla="*/ 1789044 h 1789044"/>
              <a:gd name="connsiteX1" fmla="*/ 256761 w 1424609"/>
              <a:gd name="connsiteY1" fmla="*/ 1532283 h 1789044"/>
              <a:gd name="connsiteX2" fmla="*/ 314739 w 1424609"/>
              <a:gd name="connsiteY2" fmla="*/ 1076739 h 1789044"/>
              <a:gd name="connsiteX3" fmla="*/ 306457 w 1424609"/>
              <a:gd name="connsiteY3" fmla="*/ 471008 h 1789044"/>
              <a:gd name="connsiteX4" fmla="*/ 546652 w 1424609"/>
              <a:gd name="connsiteY4" fmla="*/ 405848 h 1789044"/>
              <a:gd name="connsiteX5" fmla="*/ 1424609 w 1424609"/>
              <a:gd name="connsiteY5" fmla="*/ 0 h 1789044"/>
              <a:gd name="connsiteX0" fmla="*/ 0 w 1424609"/>
              <a:gd name="connsiteY0" fmla="*/ 1789044 h 1789044"/>
              <a:gd name="connsiteX1" fmla="*/ 256761 w 1424609"/>
              <a:gd name="connsiteY1" fmla="*/ 1532283 h 1789044"/>
              <a:gd name="connsiteX2" fmla="*/ 314739 w 1424609"/>
              <a:gd name="connsiteY2" fmla="*/ 1076739 h 1789044"/>
              <a:gd name="connsiteX3" fmla="*/ 306457 w 1424609"/>
              <a:gd name="connsiteY3" fmla="*/ 471008 h 1789044"/>
              <a:gd name="connsiteX4" fmla="*/ 546652 w 1424609"/>
              <a:gd name="connsiteY4" fmla="*/ 344742 h 1789044"/>
              <a:gd name="connsiteX5" fmla="*/ 1424609 w 1424609"/>
              <a:gd name="connsiteY5" fmla="*/ 0 h 1789044"/>
              <a:gd name="connsiteX0" fmla="*/ 0 w 1424609"/>
              <a:gd name="connsiteY0" fmla="*/ 1789044 h 1789044"/>
              <a:gd name="connsiteX1" fmla="*/ 256761 w 1424609"/>
              <a:gd name="connsiteY1" fmla="*/ 1532283 h 1789044"/>
              <a:gd name="connsiteX2" fmla="*/ 314739 w 1424609"/>
              <a:gd name="connsiteY2" fmla="*/ 1076739 h 1789044"/>
              <a:gd name="connsiteX3" fmla="*/ 306457 w 1424609"/>
              <a:gd name="connsiteY3" fmla="*/ 471008 h 1789044"/>
              <a:gd name="connsiteX4" fmla="*/ 546652 w 1424609"/>
              <a:gd name="connsiteY4" fmla="*/ 344742 h 1789044"/>
              <a:gd name="connsiteX5" fmla="*/ 1424609 w 1424609"/>
              <a:gd name="connsiteY5" fmla="*/ 0 h 1789044"/>
              <a:gd name="connsiteX0" fmla="*/ 0 w 1424609"/>
              <a:gd name="connsiteY0" fmla="*/ 1789044 h 1789044"/>
              <a:gd name="connsiteX1" fmla="*/ 256761 w 1424609"/>
              <a:gd name="connsiteY1" fmla="*/ 1532283 h 1789044"/>
              <a:gd name="connsiteX2" fmla="*/ 314739 w 1424609"/>
              <a:gd name="connsiteY2" fmla="*/ 1076739 h 1789044"/>
              <a:gd name="connsiteX3" fmla="*/ 306457 w 1424609"/>
              <a:gd name="connsiteY3" fmla="*/ 471008 h 1789044"/>
              <a:gd name="connsiteX4" fmla="*/ 546652 w 1424609"/>
              <a:gd name="connsiteY4" fmla="*/ 344742 h 1789044"/>
              <a:gd name="connsiteX5" fmla="*/ 1424609 w 1424609"/>
              <a:gd name="connsiteY5" fmla="*/ 0 h 1789044"/>
              <a:gd name="connsiteX0" fmla="*/ 0 w 1424609"/>
              <a:gd name="connsiteY0" fmla="*/ 1789044 h 1789044"/>
              <a:gd name="connsiteX1" fmla="*/ 256761 w 1424609"/>
              <a:gd name="connsiteY1" fmla="*/ 1532283 h 1789044"/>
              <a:gd name="connsiteX2" fmla="*/ 314739 w 1424609"/>
              <a:gd name="connsiteY2" fmla="*/ 1076739 h 1789044"/>
              <a:gd name="connsiteX3" fmla="*/ 211239 w 1424609"/>
              <a:gd name="connsiteY3" fmla="*/ 382744 h 1789044"/>
              <a:gd name="connsiteX4" fmla="*/ 546652 w 1424609"/>
              <a:gd name="connsiteY4" fmla="*/ 344742 h 1789044"/>
              <a:gd name="connsiteX5" fmla="*/ 1424609 w 1424609"/>
              <a:gd name="connsiteY5" fmla="*/ 0 h 1789044"/>
              <a:gd name="connsiteX0" fmla="*/ 0 w 1424609"/>
              <a:gd name="connsiteY0" fmla="*/ 1789044 h 1789044"/>
              <a:gd name="connsiteX1" fmla="*/ 256761 w 1424609"/>
              <a:gd name="connsiteY1" fmla="*/ 1532283 h 1789044"/>
              <a:gd name="connsiteX2" fmla="*/ 219521 w 1424609"/>
              <a:gd name="connsiteY2" fmla="*/ 1042791 h 1789044"/>
              <a:gd name="connsiteX3" fmla="*/ 211239 w 1424609"/>
              <a:gd name="connsiteY3" fmla="*/ 382744 h 1789044"/>
              <a:gd name="connsiteX4" fmla="*/ 546652 w 1424609"/>
              <a:gd name="connsiteY4" fmla="*/ 344742 h 1789044"/>
              <a:gd name="connsiteX5" fmla="*/ 1424609 w 1424609"/>
              <a:gd name="connsiteY5" fmla="*/ 0 h 1789044"/>
              <a:gd name="connsiteX0" fmla="*/ 0 w 1424609"/>
              <a:gd name="connsiteY0" fmla="*/ 1789044 h 1789044"/>
              <a:gd name="connsiteX1" fmla="*/ 256761 w 1424609"/>
              <a:gd name="connsiteY1" fmla="*/ 1532283 h 1789044"/>
              <a:gd name="connsiteX2" fmla="*/ 219521 w 1424609"/>
              <a:gd name="connsiteY2" fmla="*/ 1042791 h 1789044"/>
              <a:gd name="connsiteX3" fmla="*/ 211239 w 1424609"/>
              <a:gd name="connsiteY3" fmla="*/ 382744 h 1789044"/>
              <a:gd name="connsiteX4" fmla="*/ 524679 w 1424609"/>
              <a:gd name="connsiteY4" fmla="*/ 208951 h 1789044"/>
              <a:gd name="connsiteX5" fmla="*/ 1424609 w 1424609"/>
              <a:gd name="connsiteY5" fmla="*/ 0 h 1789044"/>
              <a:gd name="connsiteX0" fmla="*/ 0 w 1424609"/>
              <a:gd name="connsiteY0" fmla="*/ 1789044 h 1789044"/>
              <a:gd name="connsiteX1" fmla="*/ 190841 w 1424609"/>
              <a:gd name="connsiteY1" fmla="*/ 1525493 h 1789044"/>
              <a:gd name="connsiteX2" fmla="*/ 219521 w 1424609"/>
              <a:gd name="connsiteY2" fmla="*/ 1042791 h 1789044"/>
              <a:gd name="connsiteX3" fmla="*/ 211239 w 1424609"/>
              <a:gd name="connsiteY3" fmla="*/ 382744 h 1789044"/>
              <a:gd name="connsiteX4" fmla="*/ 524679 w 1424609"/>
              <a:gd name="connsiteY4" fmla="*/ 208951 h 1789044"/>
              <a:gd name="connsiteX5" fmla="*/ 1424609 w 1424609"/>
              <a:gd name="connsiteY5" fmla="*/ 0 h 1789044"/>
              <a:gd name="connsiteX0" fmla="*/ 0 w 1344040"/>
              <a:gd name="connsiteY0" fmla="*/ 1782254 h 1782254"/>
              <a:gd name="connsiteX1" fmla="*/ 110272 w 1344040"/>
              <a:gd name="connsiteY1" fmla="*/ 1525493 h 1782254"/>
              <a:gd name="connsiteX2" fmla="*/ 138952 w 1344040"/>
              <a:gd name="connsiteY2" fmla="*/ 1042791 h 1782254"/>
              <a:gd name="connsiteX3" fmla="*/ 130670 w 1344040"/>
              <a:gd name="connsiteY3" fmla="*/ 382744 h 1782254"/>
              <a:gd name="connsiteX4" fmla="*/ 444110 w 1344040"/>
              <a:gd name="connsiteY4" fmla="*/ 208951 h 1782254"/>
              <a:gd name="connsiteX5" fmla="*/ 1344040 w 1344040"/>
              <a:gd name="connsiteY5" fmla="*/ 0 h 1782254"/>
              <a:gd name="connsiteX0" fmla="*/ 0 w 1344040"/>
              <a:gd name="connsiteY0" fmla="*/ 1782254 h 1782254"/>
              <a:gd name="connsiteX1" fmla="*/ 110272 w 1344040"/>
              <a:gd name="connsiteY1" fmla="*/ 1525493 h 1782254"/>
              <a:gd name="connsiteX2" fmla="*/ 138952 w 1344040"/>
              <a:gd name="connsiteY2" fmla="*/ 1042791 h 1782254"/>
              <a:gd name="connsiteX3" fmla="*/ 130670 w 1344040"/>
              <a:gd name="connsiteY3" fmla="*/ 382744 h 1782254"/>
              <a:gd name="connsiteX4" fmla="*/ 444110 w 1344040"/>
              <a:gd name="connsiteY4" fmla="*/ 208951 h 1782254"/>
              <a:gd name="connsiteX5" fmla="*/ 1344040 w 1344040"/>
              <a:gd name="connsiteY5" fmla="*/ 0 h 1782254"/>
              <a:gd name="connsiteX0" fmla="*/ 0 w 1585747"/>
              <a:gd name="connsiteY0" fmla="*/ 1816202 h 1816202"/>
              <a:gd name="connsiteX1" fmla="*/ 110272 w 1585747"/>
              <a:gd name="connsiteY1" fmla="*/ 1559441 h 1816202"/>
              <a:gd name="connsiteX2" fmla="*/ 138952 w 1585747"/>
              <a:gd name="connsiteY2" fmla="*/ 1076739 h 1816202"/>
              <a:gd name="connsiteX3" fmla="*/ 130670 w 1585747"/>
              <a:gd name="connsiteY3" fmla="*/ 416692 h 1816202"/>
              <a:gd name="connsiteX4" fmla="*/ 444110 w 1585747"/>
              <a:gd name="connsiteY4" fmla="*/ 242899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0670 w 1585747"/>
              <a:gd name="connsiteY3" fmla="*/ 416692 h 1816202"/>
              <a:gd name="connsiteX4" fmla="*/ 781035 w 1585747"/>
              <a:gd name="connsiteY4" fmla="*/ 236109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0670 w 1585747"/>
              <a:gd name="connsiteY3" fmla="*/ 416692 h 1816202"/>
              <a:gd name="connsiteX4" fmla="*/ 781035 w 1585747"/>
              <a:gd name="connsiteY4" fmla="*/ 236109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0670 w 1585747"/>
              <a:gd name="connsiteY3" fmla="*/ 416692 h 1816202"/>
              <a:gd name="connsiteX4" fmla="*/ 781035 w 1585747"/>
              <a:gd name="connsiteY4" fmla="*/ 236109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0670 w 1585747"/>
              <a:gd name="connsiteY3" fmla="*/ 416692 h 1816202"/>
              <a:gd name="connsiteX4" fmla="*/ 671168 w 1585747"/>
              <a:gd name="connsiteY4" fmla="*/ 256478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7994 w 1585747"/>
              <a:gd name="connsiteY3" fmla="*/ 375954 h 1816202"/>
              <a:gd name="connsiteX4" fmla="*/ 671168 w 1585747"/>
              <a:gd name="connsiteY4" fmla="*/ 256478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7994 w 1585747"/>
              <a:gd name="connsiteY3" fmla="*/ 375954 h 1816202"/>
              <a:gd name="connsiteX4" fmla="*/ 898226 w 1585747"/>
              <a:gd name="connsiteY4" fmla="*/ 317584 h 1816202"/>
              <a:gd name="connsiteX5" fmla="*/ 1585747 w 1585747"/>
              <a:gd name="connsiteY5" fmla="*/ 0 h 1816202"/>
              <a:gd name="connsiteX0" fmla="*/ 0 w 1585747"/>
              <a:gd name="connsiteY0" fmla="*/ 1816202 h 1816202"/>
              <a:gd name="connsiteX1" fmla="*/ 110272 w 1585747"/>
              <a:gd name="connsiteY1" fmla="*/ 1559441 h 1816202"/>
              <a:gd name="connsiteX2" fmla="*/ 138952 w 1585747"/>
              <a:gd name="connsiteY2" fmla="*/ 1076739 h 1816202"/>
              <a:gd name="connsiteX3" fmla="*/ 137994 w 1585747"/>
              <a:gd name="connsiteY3" fmla="*/ 375954 h 1816202"/>
              <a:gd name="connsiteX4" fmla="*/ 898226 w 1585747"/>
              <a:gd name="connsiteY4" fmla="*/ 317584 h 1816202"/>
              <a:gd name="connsiteX5" fmla="*/ 1585747 w 1585747"/>
              <a:gd name="connsiteY5" fmla="*/ 0 h 1816202"/>
              <a:gd name="connsiteX0" fmla="*/ 0 w 1585747"/>
              <a:gd name="connsiteY0" fmla="*/ 1816202 h 1816202"/>
              <a:gd name="connsiteX1" fmla="*/ 110272 w 1585747"/>
              <a:gd name="connsiteY1" fmla="*/ 1559441 h 1816202"/>
              <a:gd name="connsiteX2" fmla="*/ 102329 w 1585747"/>
              <a:gd name="connsiteY2" fmla="*/ 1069949 h 1816202"/>
              <a:gd name="connsiteX3" fmla="*/ 137994 w 1585747"/>
              <a:gd name="connsiteY3" fmla="*/ 375954 h 1816202"/>
              <a:gd name="connsiteX4" fmla="*/ 898226 w 1585747"/>
              <a:gd name="connsiteY4" fmla="*/ 317584 h 1816202"/>
              <a:gd name="connsiteX5" fmla="*/ 1585747 w 1585747"/>
              <a:gd name="connsiteY5" fmla="*/ 0 h 1816202"/>
              <a:gd name="connsiteX0" fmla="*/ 3780 w 1516282"/>
              <a:gd name="connsiteY0" fmla="*/ 1829781 h 1829781"/>
              <a:gd name="connsiteX1" fmla="*/ 40807 w 1516282"/>
              <a:gd name="connsiteY1" fmla="*/ 1559441 h 1829781"/>
              <a:gd name="connsiteX2" fmla="*/ 32864 w 1516282"/>
              <a:gd name="connsiteY2" fmla="*/ 1069949 h 1829781"/>
              <a:gd name="connsiteX3" fmla="*/ 68529 w 1516282"/>
              <a:gd name="connsiteY3" fmla="*/ 375954 h 1829781"/>
              <a:gd name="connsiteX4" fmla="*/ 828761 w 1516282"/>
              <a:gd name="connsiteY4" fmla="*/ 317584 h 1829781"/>
              <a:gd name="connsiteX5" fmla="*/ 1516282 w 1516282"/>
              <a:gd name="connsiteY5" fmla="*/ 0 h 1829781"/>
              <a:gd name="connsiteX0" fmla="*/ 3780 w 1516282"/>
              <a:gd name="connsiteY0" fmla="*/ 1829781 h 1829781"/>
              <a:gd name="connsiteX1" fmla="*/ 40807 w 1516282"/>
              <a:gd name="connsiteY1" fmla="*/ 1559441 h 1829781"/>
              <a:gd name="connsiteX2" fmla="*/ 32864 w 1516282"/>
              <a:gd name="connsiteY2" fmla="*/ 1069949 h 1829781"/>
              <a:gd name="connsiteX3" fmla="*/ 68529 w 1516282"/>
              <a:gd name="connsiteY3" fmla="*/ 375954 h 1829781"/>
              <a:gd name="connsiteX4" fmla="*/ 828761 w 1516282"/>
              <a:gd name="connsiteY4" fmla="*/ 317584 h 1829781"/>
              <a:gd name="connsiteX5" fmla="*/ 1516282 w 1516282"/>
              <a:gd name="connsiteY5" fmla="*/ 0 h 1829781"/>
              <a:gd name="connsiteX0" fmla="*/ 0 w 1563773"/>
              <a:gd name="connsiteY0" fmla="*/ 1836571 h 1836571"/>
              <a:gd name="connsiteX1" fmla="*/ 88298 w 1563773"/>
              <a:gd name="connsiteY1" fmla="*/ 1559441 h 1836571"/>
              <a:gd name="connsiteX2" fmla="*/ 80355 w 1563773"/>
              <a:gd name="connsiteY2" fmla="*/ 1069949 h 1836571"/>
              <a:gd name="connsiteX3" fmla="*/ 116020 w 1563773"/>
              <a:gd name="connsiteY3" fmla="*/ 375954 h 1836571"/>
              <a:gd name="connsiteX4" fmla="*/ 876252 w 1563773"/>
              <a:gd name="connsiteY4" fmla="*/ 317584 h 1836571"/>
              <a:gd name="connsiteX5" fmla="*/ 1563773 w 1563773"/>
              <a:gd name="connsiteY5" fmla="*/ 0 h 1836571"/>
              <a:gd name="connsiteX0" fmla="*/ 0 w 1563773"/>
              <a:gd name="connsiteY0" fmla="*/ 1836571 h 1836571"/>
              <a:gd name="connsiteX1" fmla="*/ 88298 w 1563773"/>
              <a:gd name="connsiteY1" fmla="*/ 1559441 h 1836571"/>
              <a:gd name="connsiteX2" fmla="*/ 80355 w 1563773"/>
              <a:gd name="connsiteY2" fmla="*/ 1069949 h 1836571"/>
              <a:gd name="connsiteX3" fmla="*/ 116020 w 1563773"/>
              <a:gd name="connsiteY3" fmla="*/ 375954 h 1836571"/>
              <a:gd name="connsiteX4" fmla="*/ 876252 w 1563773"/>
              <a:gd name="connsiteY4" fmla="*/ 317584 h 1836571"/>
              <a:gd name="connsiteX5" fmla="*/ 1563773 w 1563773"/>
              <a:gd name="connsiteY5" fmla="*/ 0 h 1836571"/>
              <a:gd name="connsiteX0" fmla="*/ 0 w 1563773"/>
              <a:gd name="connsiteY0" fmla="*/ 1836571 h 1836571"/>
              <a:gd name="connsiteX1" fmla="*/ 88298 w 1563773"/>
              <a:gd name="connsiteY1" fmla="*/ 1559441 h 1836571"/>
              <a:gd name="connsiteX2" fmla="*/ 109652 w 1563773"/>
              <a:gd name="connsiteY2" fmla="*/ 1078935 h 1836571"/>
              <a:gd name="connsiteX3" fmla="*/ 116020 w 1563773"/>
              <a:gd name="connsiteY3" fmla="*/ 375954 h 1836571"/>
              <a:gd name="connsiteX4" fmla="*/ 876252 w 1563773"/>
              <a:gd name="connsiteY4" fmla="*/ 317584 h 1836571"/>
              <a:gd name="connsiteX5" fmla="*/ 1563773 w 1563773"/>
              <a:gd name="connsiteY5" fmla="*/ 0 h 1836571"/>
              <a:gd name="connsiteX0" fmla="*/ 0 w 1563773"/>
              <a:gd name="connsiteY0" fmla="*/ 1836571 h 1836571"/>
              <a:gd name="connsiteX1" fmla="*/ 88298 w 1563773"/>
              <a:gd name="connsiteY1" fmla="*/ 1559441 h 1836571"/>
              <a:gd name="connsiteX2" fmla="*/ 109652 w 1563773"/>
              <a:gd name="connsiteY2" fmla="*/ 1078935 h 1836571"/>
              <a:gd name="connsiteX3" fmla="*/ 155084 w 1563773"/>
              <a:gd name="connsiteY3" fmla="*/ 393926 h 1836571"/>
              <a:gd name="connsiteX4" fmla="*/ 876252 w 1563773"/>
              <a:gd name="connsiteY4" fmla="*/ 317584 h 1836571"/>
              <a:gd name="connsiteX5" fmla="*/ 1563773 w 1563773"/>
              <a:gd name="connsiteY5" fmla="*/ 0 h 1836571"/>
              <a:gd name="connsiteX0" fmla="*/ 0 w 1563773"/>
              <a:gd name="connsiteY0" fmla="*/ 1836571 h 1836571"/>
              <a:gd name="connsiteX1" fmla="*/ 109652 w 1563773"/>
              <a:gd name="connsiteY1" fmla="*/ 1078935 h 1836571"/>
              <a:gd name="connsiteX2" fmla="*/ 155084 w 1563773"/>
              <a:gd name="connsiteY2" fmla="*/ 393926 h 1836571"/>
              <a:gd name="connsiteX3" fmla="*/ 876252 w 1563773"/>
              <a:gd name="connsiteY3" fmla="*/ 317584 h 1836571"/>
              <a:gd name="connsiteX4" fmla="*/ 1563773 w 1563773"/>
              <a:gd name="connsiteY4" fmla="*/ 0 h 1836571"/>
              <a:gd name="connsiteX0" fmla="*/ 0 w 1528664"/>
              <a:gd name="connsiteY0" fmla="*/ 1850469 h 1850469"/>
              <a:gd name="connsiteX1" fmla="*/ 74543 w 1528664"/>
              <a:gd name="connsiteY1" fmla="*/ 1078935 h 1850469"/>
              <a:gd name="connsiteX2" fmla="*/ 119975 w 1528664"/>
              <a:gd name="connsiteY2" fmla="*/ 393926 h 1850469"/>
              <a:gd name="connsiteX3" fmla="*/ 841143 w 1528664"/>
              <a:gd name="connsiteY3" fmla="*/ 317584 h 1850469"/>
              <a:gd name="connsiteX4" fmla="*/ 1528664 w 1528664"/>
              <a:gd name="connsiteY4" fmla="*/ 0 h 1850469"/>
              <a:gd name="connsiteX0" fmla="*/ 0 w 1528664"/>
              <a:gd name="connsiteY0" fmla="*/ 1850469 h 1850469"/>
              <a:gd name="connsiteX1" fmla="*/ 19371 w 1528664"/>
              <a:gd name="connsiteY1" fmla="*/ 1069670 h 1850469"/>
              <a:gd name="connsiteX2" fmla="*/ 119975 w 1528664"/>
              <a:gd name="connsiteY2" fmla="*/ 393926 h 1850469"/>
              <a:gd name="connsiteX3" fmla="*/ 841143 w 1528664"/>
              <a:gd name="connsiteY3" fmla="*/ 317584 h 1850469"/>
              <a:gd name="connsiteX4" fmla="*/ 1528664 w 1528664"/>
              <a:gd name="connsiteY4" fmla="*/ 0 h 1850469"/>
              <a:gd name="connsiteX0" fmla="*/ 0 w 1528664"/>
              <a:gd name="connsiteY0" fmla="*/ 1850469 h 1850469"/>
              <a:gd name="connsiteX1" fmla="*/ 119975 w 1528664"/>
              <a:gd name="connsiteY1" fmla="*/ 393926 h 1850469"/>
              <a:gd name="connsiteX2" fmla="*/ 841143 w 1528664"/>
              <a:gd name="connsiteY2" fmla="*/ 317584 h 1850469"/>
              <a:gd name="connsiteX3" fmla="*/ 1528664 w 1528664"/>
              <a:gd name="connsiteY3" fmla="*/ 0 h 1850469"/>
              <a:gd name="connsiteX0" fmla="*/ 0 w 1528664"/>
              <a:gd name="connsiteY0" fmla="*/ 1850469 h 1850469"/>
              <a:gd name="connsiteX1" fmla="*/ 89881 w 1528664"/>
              <a:gd name="connsiteY1" fmla="*/ 407823 h 1850469"/>
              <a:gd name="connsiteX2" fmla="*/ 841143 w 1528664"/>
              <a:gd name="connsiteY2" fmla="*/ 317584 h 1850469"/>
              <a:gd name="connsiteX3" fmla="*/ 1528664 w 1528664"/>
              <a:gd name="connsiteY3" fmla="*/ 0 h 1850469"/>
              <a:gd name="connsiteX0" fmla="*/ 0 w 1528664"/>
              <a:gd name="connsiteY0" fmla="*/ 1850469 h 1850469"/>
              <a:gd name="connsiteX1" fmla="*/ 89881 w 1528664"/>
              <a:gd name="connsiteY1" fmla="*/ 407823 h 1850469"/>
              <a:gd name="connsiteX2" fmla="*/ 841143 w 1528664"/>
              <a:gd name="connsiteY2" fmla="*/ 317584 h 1850469"/>
              <a:gd name="connsiteX3" fmla="*/ 1528664 w 1528664"/>
              <a:gd name="connsiteY3" fmla="*/ 0 h 1850469"/>
              <a:gd name="connsiteX0" fmla="*/ 0 w 1528664"/>
              <a:gd name="connsiteY0" fmla="*/ 1850469 h 1850469"/>
              <a:gd name="connsiteX1" fmla="*/ 89881 w 1528664"/>
              <a:gd name="connsiteY1" fmla="*/ 407823 h 1850469"/>
              <a:gd name="connsiteX2" fmla="*/ 841143 w 1528664"/>
              <a:gd name="connsiteY2" fmla="*/ 317584 h 1850469"/>
              <a:gd name="connsiteX3" fmla="*/ 1528664 w 1528664"/>
              <a:gd name="connsiteY3" fmla="*/ 0 h 1850469"/>
              <a:gd name="connsiteX0" fmla="*/ 258 w 1528922"/>
              <a:gd name="connsiteY0" fmla="*/ 1850469 h 1850469"/>
              <a:gd name="connsiteX1" fmla="*/ 60046 w 1528922"/>
              <a:gd name="connsiteY1" fmla="*/ 407823 h 1850469"/>
              <a:gd name="connsiteX2" fmla="*/ 841401 w 1528922"/>
              <a:gd name="connsiteY2" fmla="*/ 317584 h 1850469"/>
              <a:gd name="connsiteX3" fmla="*/ 1528922 w 1528922"/>
              <a:gd name="connsiteY3" fmla="*/ 0 h 1850469"/>
              <a:gd name="connsiteX0" fmla="*/ 258 w 1528922"/>
              <a:gd name="connsiteY0" fmla="*/ 1850469 h 1850469"/>
              <a:gd name="connsiteX1" fmla="*/ 60046 w 1528922"/>
              <a:gd name="connsiteY1" fmla="*/ 407823 h 1850469"/>
              <a:gd name="connsiteX2" fmla="*/ 841401 w 1528922"/>
              <a:gd name="connsiteY2" fmla="*/ 317584 h 1850469"/>
              <a:gd name="connsiteX3" fmla="*/ 1528922 w 1528922"/>
              <a:gd name="connsiteY3" fmla="*/ 0 h 1850469"/>
              <a:gd name="connsiteX0" fmla="*/ 2503 w 1531167"/>
              <a:gd name="connsiteY0" fmla="*/ 1850469 h 1850469"/>
              <a:gd name="connsiteX1" fmla="*/ 62291 w 1531167"/>
              <a:gd name="connsiteY1" fmla="*/ 407823 h 1850469"/>
              <a:gd name="connsiteX2" fmla="*/ 843646 w 1531167"/>
              <a:gd name="connsiteY2" fmla="*/ 317584 h 1850469"/>
              <a:gd name="connsiteX3" fmla="*/ 1531167 w 1531167"/>
              <a:gd name="connsiteY3" fmla="*/ 0 h 1850469"/>
              <a:gd name="connsiteX0" fmla="*/ 5301 w 1533965"/>
              <a:gd name="connsiteY0" fmla="*/ 1850469 h 1850469"/>
              <a:gd name="connsiteX1" fmla="*/ 65089 w 1533965"/>
              <a:gd name="connsiteY1" fmla="*/ 407823 h 1850469"/>
              <a:gd name="connsiteX2" fmla="*/ 846444 w 1533965"/>
              <a:gd name="connsiteY2" fmla="*/ 317584 h 1850469"/>
              <a:gd name="connsiteX3" fmla="*/ 1533965 w 1533965"/>
              <a:gd name="connsiteY3" fmla="*/ 0 h 1850469"/>
              <a:gd name="connsiteX0" fmla="*/ 5301 w 1533965"/>
              <a:gd name="connsiteY0" fmla="*/ 1850469 h 1850469"/>
              <a:gd name="connsiteX1" fmla="*/ 65089 w 1533965"/>
              <a:gd name="connsiteY1" fmla="*/ 407823 h 1850469"/>
              <a:gd name="connsiteX2" fmla="*/ 846444 w 1533965"/>
              <a:gd name="connsiteY2" fmla="*/ 317584 h 1850469"/>
              <a:gd name="connsiteX3" fmla="*/ 1533965 w 1533965"/>
              <a:gd name="connsiteY3" fmla="*/ 0 h 1850469"/>
              <a:gd name="connsiteX0" fmla="*/ 14231 w 1542895"/>
              <a:gd name="connsiteY0" fmla="*/ 1850469 h 1850469"/>
              <a:gd name="connsiteX1" fmla="*/ 74019 w 1542895"/>
              <a:gd name="connsiteY1" fmla="*/ 407823 h 1850469"/>
              <a:gd name="connsiteX2" fmla="*/ 855374 w 1542895"/>
              <a:gd name="connsiteY2" fmla="*/ 317584 h 1850469"/>
              <a:gd name="connsiteX3" fmla="*/ 1542895 w 1542895"/>
              <a:gd name="connsiteY3" fmla="*/ 0 h 1850469"/>
              <a:gd name="connsiteX0" fmla="*/ 25299 w 1533900"/>
              <a:gd name="connsiteY0" fmla="*/ 1855101 h 1855101"/>
              <a:gd name="connsiteX1" fmla="*/ 65024 w 1533900"/>
              <a:gd name="connsiteY1" fmla="*/ 407823 h 1855101"/>
              <a:gd name="connsiteX2" fmla="*/ 846379 w 1533900"/>
              <a:gd name="connsiteY2" fmla="*/ 317584 h 1855101"/>
              <a:gd name="connsiteX3" fmla="*/ 1533900 w 1533900"/>
              <a:gd name="connsiteY3" fmla="*/ 0 h 1855101"/>
              <a:gd name="connsiteX0" fmla="*/ 9218 w 1517819"/>
              <a:gd name="connsiteY0" fmla="*/ 1855101 h 1855101"/>
              <a:gd name="connsiteX1" fmla="*/ 48943 w 1517819"/>
              <a:gd name="connsiteY1" fmla="*/ 407823 h 1855101"/>
              <a:gd name="connsiteX2" fmla="*/ 830298 w 1517819"/>
              <a:gd name="connsiteY2" fmla="*/ 317584 h 1855101"/>
              <a:gd name="connsiteX3" fmla="*/ 1517819 w 1517819"/>
              <a:gd name="connsiteY3" fmla="*/ 0 h 1855101"/>
              <a:gd name="connsiteX0" fmla="*/ 2 w 1508603"/>
              <a:gd name="connsiteY0" fmla="*/ 1855101 h 1855101"/>
              <a:gd name="connsiteX1" fmla="*/ 39727 w 1508603"/>
              <a:gd name="connsiteY1" fmla="*/ 407823 h 1855101"/>
              <a:gd name="connsiteX2" fmla="*/ 821082 w 1508603"/>
              <a:gd name="connsiteY2" fmla="*/ 317584 h 1855101"/>
              <a:gd name="connsiteX3" fmla="*/ 1508603 w 1508603"/>
              <a:gd name="connsiteY3" fmla="*/ 0 h 1855101"/>
              <a:gd name="connsiteX0" fmla="*/ 42068 w 1550669"/>
              <a:gd name="connsiteY0" fmla="*/ 1855101 h 1855101"/>
              <a:gd name="connsiteX1" fmla="*/ 81793 w 1550669"/>
              <a:gd name="connsiteY1" fmla="*/ 407823 h 1855101"/>
              <a:gd name="connsiteX2" fmla="*/ 983525 w 1550669"/>
              <a:gd name="connsiteY2" fmla="*/ 317584 h 1855101"/>
              <a:gd name="connsiteX3" fmla="*/ 1550669 w 1550669"/>
              <a:gd name="connsiteY3" fmla="*/ 0 h 1855101"/>
              <a:gd name="connsiteX0" fmla="*/ 42068 w 1550669"/>
              <a:gd name="connsiteY0" fmla="*/ 1855101 h 1855101"/>
              <a:gd name="connsiteX1" fmla="*/ 81793 w 1550669"/>
              <a:gd name="connsiteY1" fmla="*/ 407823 h 1855101"/>
              <a:gd name="connsiteX2" fmla="*/ 983525 w 1550669"/>
              <a:gd name="connsiteY2" fmla="*/ 317584 h 1855101"/>
              <a:gd name="connsiteX3" fmla="*/ 1550669 w 1550669"/>
              <a:gd name="connsiteY3" fmla="*/ 0 h 1855101"/>
              <a:gd name="connsiteX0" fmla="*/ 388 w 1508989"/>
              <a:gd name="connsiteY0" fmla="*/ 1855101 h 1855101"/>
              <a:gd name="connsiteX1" fmla="*/ 40113 w 1508989"/>
              <a:gd name="connsiteY1" fmla="*/ 407823 h 1855101"/>
              <a:gd name="connsiteX2" fmla="*/ 941845 w 1508989"/>
              <a:gd name="connsiteY2" fmla="*/ 317584 h 1855101"/>
              <a:gd name="connsiteX3" fmla="*/ 1508989 w 1508989"/>
              <a:gd name="connsiteY3" fmla="*/ 0 h 1855101"/>
              <a:gd name="connsiteX0" fmla="*/ 49670 w 1558271"/>
              <a:gd name="connsiteY0" fmla="*/ 1855101 h 1855101"/>
              <a:gd name="connsiteX1" fmla="*/ 89395 w 1558271"/>
              <a:gd name="connsiteY1" fmla="*/ 407823 h 1855101"/>
              <a:gd name="connsiteX2" fmla="*/ 1096456 w 1558271"/>
              <a:gd name="connsiteY2" fmla="*/ 326849 h 1855101"/>
              <a:gd name="connsiteX3" fmla="*/ 1558271 w 1558271"/>
              <a:gd name="connsiteY3" fmla="*/ 0 h 1855101"/>
              <a:gd name="connsiteX0" fmla="*/ 49670 w 1558271"/>
              <a:gd name="connsiteY0" fmla="*/ 1855101 h 1855101"/>
              <a:gd name="connsiteX1" fmla="*/ 89395 w 1558271"/>
              <a:gd name="connsiteY1" fmla="*/ 407823 h 1855101"/>
              <a:gd name="connsiteX2" fmla="*/ 1096456 w 1558271"/>
              <a:gd name="connsiteY2" fmla="*/ 326849 h 1855101"/>
              <a:gd name="connsiteX3" fmla="*/ 1558271 w 1558271"/>
              <a:gd name="connsiteY3" fmla="*/ 0 h 1855101"/>
              <a:gd name="connsiteX0" fmla="*/ 5 w 1508606"/>
              <a:gd name="connsiteY0" fmla="*/ 1855101 h 1855101"/>
              <a:gd name="connsiteX1" fmla="*/ 39730 w 1508606"/>
              <a:gd name="connsiteY1" fmla="*/ 407823 h 1855101"/>
              <a:gd name="connsiteX2" fmla="*/ 1046791 w 1508606"/>
              <a:gd name="connsiteY2" fmla="*/ 326849 h 1855101"/>
              <a:gd name="connsiteX3" fmla="*/ 1508606 w 1508606"/>
              <a:gd name="connsiteY3" fmla="*/ 0 h 1855101"/>
              <a:gd name="connsiteX0" fmla="*/ 49670 w 1558271"/>
              <a:gd name="connsiteY0" fmla="*/ 1855101 h 1855101"/>
              <a:gd name="connsiteX1" fmla="*/ 89395 w 1558271"/>
              <a:gd name="connsiteY1" fmla="*/ 407823 h 1855101"/>
              <a:gd name="connsiteX2" fmla="*/ 1096456 w 1558271"/>
              <a:gd name="connsiteY2" fmla="*/ 326849 h 1855101"/>
              <a:gd name="connsiteX3" fmla="*/ 1558271 w 1558271"/>
              <a:gd name="connsiteY3" fmla="*/ 0 h 1855101"/>
              <a:gd name="connsiteX0" fmla="*/ 15703 w 1524304"/>
              <a:gd name="connsiteY0" fmla="*/ 1855101 h 1855101"/>
              <a:gd name="connsiteX1" fmla="*/ 55428 w 1524304"/>
              <a:gd name="connsiteY1" fmla="*/ 407823 h 1855101"/>
              <a:gd name="connsiteX2" fmla="*/ 1062489 w 1524304"/>
              <a:gd name="connsiteY2" fmla="*/ 326849 h 1855101"/>
              <a:gd name="connsiteX3" fmla="*/ 1524304 w 1524304"/>
              <a:gd name="connsiteY3" fmla="*/ 0 h 1855101"/>
              <a:gd name="connsiteX0" fmla="*/ 6174 w 1514775"/>
              <a:gd name="connsiteY0" fmla="*/ 1855101 h 1855101"/>
              <a:gd name="connsiteX1" fmla="*/ 65960 w 1514775"/>
              <a:gd name="connsiteY1" fmla="*/ 366130 h 1855101"/>
              <a:gd name="connsiteX2" fmla="*/ 1052960 w 1514775"/>
              <a:gd name="connsiteY2" fmla="*/ 326849 h 1855101"/>
              <a:gd name="connsiteX3" fmla="*/ 1514775 w 1514775"/>
              <a:gd name="connsiteY3" fmla="*/ 0 h 1855101"/>
              <a:gd name="connsiteX0" fmla="*/ 6174 w 1514775"/>
              <a:gd name="connsiteY0" fmla="*/ 1855101 h 1855101"/>
              <a:gd name="connsiteX1" fmla="*/ 65960 w 1514775"/>
              <a:gd name="connsiteY1" fmla="*/ 366130 h 1855101"/>
              <a:gd name="connsiteX2" fmla="*/ 1052960 w 1514775"/>
              <a:gd name="connsiteY2" fmla="*/ 326849 h 1855101"/>
              <a:gd name="connsiteX3" fmla="*/ 1514775 w 1514775"/>
              <a:gd name="connsiteY3" fmla="*/ 0 h 1855101"/>
              <a:gd name="connsiteX0" fmla="*/ 6174 w 1514775"/>
              <a:gd name="connsiteY0" fmla="*/ 1855101 h 1855101"/>
              <a:gd name="connsiteX1" fmla="*/ 65960 w 1514775"/>
              <a:gd name="connsiteY1" fmla="*/ 366130 h 1855101"/>
              <a:gd name="connsiteX2" fmla="*/ 1052960 w 1514775"/>
              <a:gd name="connsiteY2" fmla="*/ 326849 h 1855101"/>
              <a:gd name="connsiteX3" fmla="*/ 1514775 w 1514775"/>
              <a:gd name="connsiteY3" fmla="*/ 0 h 1855101"/>
              <a:gd name="connsiteX0" fmla="*/ 6174 w 1514775"/>
              <a:gd name="connsiteY0" fmla="*/ 1855101 h 1855101"/>
              <a:gd name="connsiteX1" fmla="*/ 65960 w 1514775"/>
              <a:gd name="connsiteY1" fmla="*/ 366130 h 1855101"/>
              <a:gd name="connsiteX2" fmla="*/ 1052960 w 1514775"/>
              <a:gd name="connsiteY2" fmla="*/ 326849 h 1855101"/>
              <a:gd name="connsiteX3" fmla="*/ 1514775 w 1514775"/>
              <a:gd name="connsiteY3" fmla="*/ 0 h 1855101"/>
              <a:gd name="connsiteX0" fmla="*/ 6174 w 1514775"/>
              <a:gd name="connsiteY0" fmla="*/ 1855101 h 1855101"/>
              <a:gd name="connsiteX1" fmla="*/ 65960 w 1514775"/>
              <a:gd name="connsiteY1" fmla="*/ 366130 h 1855101"/>
              <a:gd name="connsiteX2" fmla="*/ 1052960 w 1514775"/>
              <a:gd name="connsiteY2" fmla="*/ 326849 h 1855101"/>
              <a:gd name="connsiteX3" fmla="*/ 1514775 w 1514775"/>
              <a:gd name="connsiteY3" fmla="*/ 0 h 1855101"/>
              <a:gd name="connsiteX0" fmla="*/ 1 w 1508602"/>
              <a:gd name="connsiteY0" fmla="*/ 1855101 h 1855101"/>
              <a:gd name="connsiteX1" fmla="*/ 59787 w 1508602"/>
              <a:gd name="connsiteY1" fmla="*/ 366130 h 1855101"/>
              <a:gd name="connsiteX2" fmla="*/ 1046787 w 1508602"/>
              <a:gd name="connsiteY2" fmla="*/ 326849 h 1855101"/>
              <a:gd name="connsiteX3" fmla="*/ 1508602 w 1508602"/>
              <a:gd name="connsiteY3" fmla="*/ 0 h 1855101"/>
              <a:gd name="connsiteX0" fmla="*/ 1 w 1508602"/>
              <a:gd name="connsiteY0" fmla="*/ 1855101 h 1855101"/>
              <a:gd name="connsiteX1" fmla="*/ 59787 w 1508602"/>
              <a:gd name="connsiteY1" fmla="*/ 366130 h 1855101"/>
              <a:gd name="connsiteX2" fmla="*/ 1046787 w 1508602"/>
              <a:gd name="connsiteY2" fmla="*/ 326849 h 1855101"/>
              <a:gd name="connsiteX3" fmla="*/ 1508602 w 1508602"/>
              <a:gd name="connsiteY3" fmla="*/ 0 h 1855101"/>
              <a:gd name="connsiteX0" fmla="*/ 1 w 1508602"/>
              <a:gd name="connsiteY0" fmla="*/ 1855101 h 1855101"/>
              <a:gd name="connsiteX1" fmla="*/ 69818 w 1508602"/>
              <a:gd name="connsiteY1" fmla="*/ 245685 h 1855101"/>
              <a:gd name="connsiteX2" fmla="*/ 1046787 w 1508602"/>
              <a:gd name="connsiteY2" fmla="*/ 326849 h 1855101"/>
              <a:gd name="connsiteX3" fmla="*/ 1508602 w 1508602"/>
              <a:gd name="connsiteY3" fmla="*/ 0 h 1855101"/>
              <a:gd name="connsiteX0" fmla="*/ 1 w 1508602"/>
              <a:gd name="connsiteY0" fmla="*/ 1855101 h 1855101"/>
              <a:gd name="connsiteX1" fmla="*/ 69818 w 1508602"/>
              <a:gd name="connsiteY1" fmla="*/ 245685 h 1855101"/>
              <a:gd name="connsiteX2" fmla="*/ 1066850 w 1508602"/>
              <a:gd name="connsiteY2" fmla="*/ 201771 h 1855101"/>
              <a:gd name="connsiteX3" fmla="*/ 1508602 w 1508602"/>
              <a:gd name="connsiteY3" fmla="*/ 0 h 1855101"/>
              <a:gd name="connsiteX0" fmla="*/ 1 w 1508602"/>
              <a:gd name="connsiteY0" fmla="*/ 1855101 h 1855101"/>
              <a:gd name="connsiteX1" fmla="*/ 69818 w 1508602"/>
              <a:gd name="connsiteY1" fmla="*/ 245685 h 1855101"/>
              <a:gd name="connsiteX2" fmla="*/ 1066850 w 1508602"/>
              <a:gd name="connsiteY2" fmla="*/ 201771 h 1855101"/>
              <a:gd name="connsiteX3" fmla="*/ 1508602 w 1508602"/>
              <a:gd name="connsiteY3" fmla="*/ 0 h 1855101"/>
              <a:gd name="connsiteX0" fmla="*/ 1 w 1508602"/>
              <a:gd name="connsiteY0" fmla="*/ 1855101 h 1855101"/>
              <a:gd name="connsiteX1" fmla="*/ 69818 w 1508602"/>
              <a:gd name="connsiteY1" fmla="*/ 245685 h 1855101"/>
              <a:gd name="connsiteX2" fmla="*/ 1066850 w 1508602"/>
              <a:gd name="connsiteY2" fmla="*/ 201771 h 1855101"/>
              <a:gd name="connsiteX3" fmla="*/ 1508602 w 1508602"/>
              <a:gd name="connsiteY3" fmla="*/ 0 h 1855101"/>
              <a:gd name="connsiteX0" fmla="*/ 1 w 1508602"/>
              <a:gd name="connsiteY0" fmla="*/ 1855101 h 1855101"/>
              <a:gd name="connsiteX1" fmla="*/ 69818 w 1508602"/>
              <a:gd name="connsiteY1" fmla="*/ 245685 h 1855101"/>
              <a:gd name="connsiteX2" fmla="*/ 1066850 w 1508602"/>
              <a:gd name="connsiteY2" fmla="*/ 201771 h 1855101"/>
              <a:gd name="connsiteX3" fmla="*/ 1508602 w 1508602"/>
              <a:gd name="connsiteY3" fmla="*/ 0 h 1855101"/>
              <a:gd name="connsiteX0" fmla="*/ 4 w 1508605"/>
              <a:gd name="connsiteY0" fmla="*/ 1855101 h 1855101"/>
              <a:gd name="connsiteX1" fmla="*/ 34712 w 1508605"/>
              <a:gd name="connsiteY1" fmla="*/ 254950 h 1855101"/>
              <a:gd name="connsiteX2" fmla="*/ 1066853 w 1508605"/>
              <a:gd name="connsiteY2" fmla="*/ 201771 h 1855101"/>
              <a:gd name="connsiteX3" fmla="*/ 1508605 w 1508605"/>
              <a:gd name="connsiteY3" fmla="*/ 0 h 1855101"/>
              <a:gd name="connsiteX0" fmla="*/ 4 w 1508605"/>
              <a:gd name="connsiteY0" fmla="*/ 1855101 h 1855101"/>
              <a:gd name="connsiteX1" fmla="*/ 34712 w 1508605"/>
              <a:gd name="connsiteY1" fmla="*/ 254950 h 1855101"/>
              <a:gd name="connsiteX2" fmla="*/ 1066853 w 1508605"/>
              <a:gd name="connsiteY2" fmla="*/ 266626 h 1855101"/>
              <a:gd name="connsiteX3" fmla="*/ 1508605 w 1508605"/>
              <a:gd name="connsiteY3" fmla="*/ 0 h 1855101"/>
              <a:gd name="connsiteX0" fmla="*/ 1212 w 1509813"/>
              <a:gd name="connsiteY0" fmla="*/ 1855101 h 1855101"/>
              <a:gd name="connsiteX1" fmla="*/ 25889 w 1509813"/>
              <a:gd name="connsiteY1" fmla="*/ 305907 h 1855101"/>
              <a:gd name="connsiteX2" fmla="*/ 1068061 w 1509813"/>
              <a:gd name="connsiteY2" fmla="*/ 266626 h 1855101"/>
              <a:gd name="connsiteX3" fmla="*/ 1509813 w 1509813"/>
              <a:gd name="connsiteY3" fmla="*/ 0 h 1855101"/>
              <a:gd name="connsiteX0" fmla="*/ 0 w 1508601"/>
              <a:gd name="connsiteY0" fmla="*/ 1855101 h 1855101"/>
              <a:gd name="connsiteX1" fmla="*/ 24677 w 1508601"/>
              <a:gd name="connsiteY1" fmla="*/ 305907 h 1855101"/>
              <a:gd name="connsiteX2" fmla="*/ 1066849 w 1508601"/>
              <a:gd name="connsiteY2" fmla="*/ 266626 h 1855101"/>
              <a:gd name="connsiteX3" fmla="*/ 1508601 w 1508601"/>
              <a:gd name="connsiteY3" fmla="*/ 0 h 1855101"/>
              <a:gd name="connsiteX0" fmla="*/ 0 w 1508601"/>
              <a:gd name="connsiteY0" fmla="*/ 1855101 h 1855101"/>
              <a:gd name="connsiteX1" fmla="*/ 24677 w 1508601"/>
              <a:gd name="connsiteY1" fmla="*/ 305907 h 1855101"/>
              <a:gd name="connsiteX2" fmla="*/ 1066849 w 1508601"/>
              <a:gd name="connsiteY2" fmla="*/ 266626 h 1855101"/>
              <a:gd name="connsiteX3" fmla="*/ 1508601 w 1508601"/>
              <a:gd name="connsiteY3" fmla="*/ 0 h 1855101"/>
              <a:gd name="connsiteX0" fmla="*/ 0 w 1508601"/>
              <a:gd name="connsiteY0" fmla="*/ 1855101 h 1855101"/>
              <a:gd name="connsiteX1" fmla="*/ 24677 w 1508601"/>
              <a:gd name="connsiteY1" fmla="*/ 305907 h 1855101"/>
              <a:gd name="connsiteX2" fmla="*/ 1066849 w 1508601"/>
              <a:gd name="connsiteY2" fmla="*/ 266626 h 1855101"/>
              <a:gd name="connsiteX3" fmla="*/ 1508601 w 1508601"/>
              <a:gd name="connsiteY3" fmla="*/ 0 h 1855101"/>
              <a:gd name="connsiteX0" fmla="*/ 0 w 1636764"/>
              <a:gd name="connsiteY0" fmla="*/ 1855101 h 1855101"/>
              <a:gd name="connsiteX1" fmla="*/ 24677 w 1636764"/>
              <a:gd name="connsiteY1" fmla="*/ 305907 h 1855101"/>
              <a:gd name="connsiteX2" fmla="*/ 1066849 w 1636764"/>
              <a:gd name="connsiteY2" fmla="*/ 266626 h 1855101"/>
              <a:gd name="connsiteX3" fmla="*/ 1636764 w 1636764"/>
              <a:gd name="connsiteY3" fmla="*/ 0 h 1855101"/>
              <a:gd name="connsiteX0" fmla="*/ 0 w 1636764"/>
              <a:gd name="connsiteY0" fmla="*/ 1855101 h 1855101"/>
              <a:gd name="connsiteX1" fmla="*/ 24677 w 1636764"/>
              <a:gd name="connsiteY1" fmla="*/ 305907 h 1855101"/>
              <a:gd name="connsiteX2" fmla="*/ 1066849 w 1636764"/>
              <a:gd name="connsiteY2" fmla="*/ 266626 h 1855101"/>
              <a:gd name="connsiteX3" fmla="*/ 1636764 w 1636764"/>
              <a:gd name="connsiteY3" fmla="*/ 0 h 1855101"/>
              <a:gd name="connsiteX0" fmla="*/ 0 w 1066849"/>
              <a:gd name="connsiteY0" fmla="*/ 1588475 h 1588475"/>
              <a:gd name="connsiteX1" fmla="*/ 24677 w 1066849"/>
              <a:gd name="connsiteY1" fmla="*/ 39281 h 1588475"/>
              <a:gd name="connsiteX2" fmla="*/ 1066849 w 1066849"/>
              <a:gd name="connsiteY2" fmla="*/ 0 h 1588475"/>
              <a:gd name="connsiteX0" fmla="*/ 0 w 24676"/>
              <a:gd name="connsiteY0" fmla="*/ 1549194 h 1549194"/>
              <a:gd name="connsiteX1" fmla="*/ 24677 w 24676"/>
              <a:gd name="connsiteY1" fmla="*/ 0 h 1549194"/>
              <a:gd name="connsiteX0" fmla="*/ 6028 w 6294"/>
              <a:gd name="connsiteY0" fmla="*/ 1588969 h 1588969"/>
              <a:gd name="connsiteX1" fmla="*/ 6293 w 6294"/>
              <a:gd name="connsiteY1" fmla="*/ 0 h 1588969"/>
              <a:gd name="connsiteX0" fmla="*/ 2 w 3361"/>
              <a:gd name="connsiteY0" fmla="*/ 10000 h 10000"/>
              <a:gd name="connsiteX1" fmla="*/ 423 w 3361"/>
              <a:gd name="connsiteY1" fmla="*/ 0 h 10000"/>
              <a:gd name="connsiteX0" fmla="*/ 1 w 1040262"/>
              <a:gd name="connsiteY0" fmla="*/ 9928 h 9928"/>
              <a:gd name="connsiteX1" fmla="*/ 1039968 w 1040262"/>
              <a:gd name="connsiteY1" fmla="*/ 0 h 9928"/>
              <a:gd name="connsiteX0" fmla="*/ 91 w 10088"/>
              <a:gd name="connsiteY0" fmla="*/ 10000 h 10000"/>
              <a:gd name="connsiteX1" fmla="*/ 10088 w 10088"/>
              <a:gd name="connsiteY1" fmla="*/ 0 h 10000"/>
              <a:gd name="connsiteX0" fmla="*/ 0 w 9997"/>
              <a:gd name="connsiteY0" fmla="*/ 10000 h 10000"/>
              <a:gd name="connsiteX1" fmla="*/ 9997 w 9997"/>
              <a:gd name="connsiteY1" fmla="*/ 0 h 10000"/>
            </a:gdLst>
            <a:ahLst/>
            <a:cxnLst>
              <a:cxn ang="0">
                <a:pos x="connsiteX0" y="connsiteY0"/>
              </a:cxn>
              <a:cxn ang="0">
                <a:pos x="connsiteX1" y="connsiteY1"/>
              </a:cxn>
            </a:cxnLst>
            <a:rect l="l" t="t" r="r" b="b"/>
            <a:pathLst>
              <a:path w="9997" h="10000">
                <a:moveTo>
                  <a:pt x="0" y="10000"/>
                </a:moveTo>
                <a:cubicBezTo>
                  <a:pt x="273" y="933"/>
                  <a:pt x="-1732" y="76"/>
                  <a:pt x="9997" y="0"/>
                </a:cubicBezTo>
              </a:path>
            </a:pathLst>
          </a:custGeom>
          <a:noFill/>
          <a:ln w="25400">
            <a:solidFill>
              <a:srgbClr val="FFB900"/>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Arrow31_51">
            <a:extLst>
              <a:ext uri="{FF2B5EF4-FFF2-40B4-BE49-F238E27FC236}">
                <a16:creationId xmlns:a16="http://schemas.microsoft.com/office/drawing/2014/main" id="{87BCC1C0-6B8A-4C68-80E0-BF9C7F5FDD74}"/>
              </a:ext>
              <a:ext uri="{147F2762-F138-4A5C-976F-8EAC2B608ADB}">
                <a16:predDERef xmlns:a16="http://schemas.microsoft.com/office/drawing/2014/main" pred="{2E0875E9-955B-4C22-AC38-010DCA14C345}"/>
              </a:ext>
              <a:ext uri="{C183D7F6-B498-43B3-948B-1728B52AA6E4}">
                <adec:decorative xmlns:adec="http://schemas.microsoft.com/office/drawing/2017/decorative" val="1"/>
              </a:ext>
            </a:extLst>
          </xdr:cNvPr>
          <xdr:cNvSpPr/>
        </xdr:nvSpPr>
        <xdr:spPr>
          <a:xfrm rot="5400000">
            <a:off x="7047049" y="3975223"/>
            <a:ext cx="638" cy="2670950"/>
          </a:xfrm>
          <a:custGeom>
            <a:avLst/>
            <a:gdLst>
              <a:gd name="connsiteX0" fmla="*/ 0 w 219756"/>
              <a:gd name="connsiteY0" fmla="*/ 1780761 h 1780761"/>
              <a:gd name="connsiteX1" fmla="*/ 215348 w 219756"/>
              <a:gd name="connsiteY1" fmla="*/ 1366630 h 1780761"/>
              <a:gd name="connsiteX2" fmla="*/ 124239 w 219756"/>
              <a:gd name="connsiteY2" fmla="*/ 0 h 1780761"/>
              <a:gd name="connsiteX0" fmla="*/ 0 w 219756"/>
              <a:gd name="connsiteY0" fmla="*/ 1780761 h 1780761"/>
              <a:gd name="connsiteX1" fmla="*/ 215348 w 219756"/>
              <a:gd name="connsiteY1" fmla="*/ 1366630 h 1780761"/>
              <a:gd name="connsiteX2" fmla="*/ 124239 w 219756"/>
              <a:gd name="connsiteY2" fmla="*/ 0 h 1780761"/>
              <a:gd name="connsiteX0" fmla="*/ 0 w 219756"/>
              <a:gd name="connsiteY0" fmla="*/ 1780761 h 1780761"/>
              <a:gd name="connsiteX1" fmla="*/ 215348 w 219756"/>
              <a:gd name="connsiteY1" fmla="*/ 1242467 h 1780761"/>
              <a:gd name="connsiteX2" fmla="*/ 124239 w 219756"/>
              <a:gd name="connsiteY2" fmla="*/ 0 h 1780761"/>
              <a:gd name="connsiteX0" fmla="*/ 0 w 166157"/>
              <a:gd name="connsiteY0" fmla="*/ 1787296 h 1787296"/>
              <a:gd name="connsiteX1" fmla="*/ 161749 w 166157"/>
              <a:gd name="connsiteY1" fmla="*/ 1242467 h 1787296"/>
              <a:gd name="connsiteX2" fmla="*/ 70640 w 166157"/>
              <a:gd name="connsiteY2" fmla="*/ 0 h 1787296"/>
              <a:gd name="connsiteX0" fmla="*/ 0 w 166157"/>
              <a:gd name="connsiteY0" fmla="*/ 1787296 h 1787296"/>
              <a:gd name="connsiteX1" fmla="*/ 161749 w 166157"/>
              <a:gd name="connsiteY1" fmla="*/ 1242467 h 1787296"/>
              <a:gd name="connsiteX2" fmla="*/ 70640 w 166157"/>
              <a:gd name="connsiteY2" fmla="*/ 0 h 1787296"/>
              <a:gd name="connsiteX0" fmla="*/ 0 w 101838"/>
              <a:gd name="connsiteY0" fmla="*/ 1754621 h 1754621"/>
              <a:gd name="connsiteX1" fmla="*/ 97430 w 101838"/>
              <a:gd name="connsiteY1" fmla="*/ 1242467 h 1754621"/>
              <a:gd name="connsiteX2" fmla="*/ 6321 w 101838"/>
              <a:gd name="connsiteY2" fmla="*/ 0 h 1754621"/>
              <a:gd name="connsiteX0" fmla="*/ 0 w 133997"/>
              <a:gd name="connsiteY0" fmla="*/ 1774226 h 1774226"/>
              <a:gd name="connsiteX1" fmla="*/ 129589 w 133997"/>
              <a:gd name="connsiteY1" fmla="*/ 1242467 h 1774226"/>
              <a:gd name="connsiteX2" fmla="*/ 38480 w 133997"/>
              <a:gd name="connsiteY2" fmla="*/ 0 h 1774226"/>
              <a:gd name="connsiteX0" fmla="*/ 0 w 133997"/>
              <a:gd name="connsiteY0" fmla="*/ 1774226 h 1774226"/>
              <a:gd name="connsiteX1" fmla="*/ 129589 w 133997"/>
              <a:gd name="connsiteY1" fmla="*/ 1242467 h 1774226"/>
              <a:gd name="connsiteX2" fmla="*/ 38480 w 133997"/>
              <a:gd name="connsiteY2" fmla="*/ 0 h 1774226"/>
              <a:gd name="connsiteX0" fmla="*/ 0 w 133997"/>
              <a:gd name="connsiteY0" fmla="*/ 1774226 h 1774226"/>
              <a:gd name="connsiteX1" fmla="*/ 129589 w 133997"/>
              <a:gd name="connsiteY1" fmla="*/ 1242467 h 1774226"/>
              <a:gd name="connsiteX2" fmla="*/ 38480 w 133997"/>
              <a:gd name="connsiteY2" fmla="*/ 0 h 1774226"/>
              <a:gd name="connsiteX0" fmla="*/ 0 w 133997"/>
              <a:gd name="connsiteY0" fmla="*/ 1774226 h 1774226"/>
              <a:gd name="connsiteX1" fmla="*/ 129589 w 133997"/>
              <a:gd name="connsiteY1" fmla="*/ 1242467 h 1774226"/>
              <a:gd name="connsiteX2" fmla="*/ 38480 w 133997"/>
              <a:gd name="connsiteY2" fmla="*/ 0 h 1774226"/>
              <a:gd name="connsiteX0" fmla="*/ 0 w 84465"/>
              <a:gd name="connsiteY0" fmla="*/ 1774226 h 1774226"/>
              <a:gd name="connsiteX1" fmla="*/ 70793 w 84465"/>
              <a:gd name="connsiteY1" fmla="*/ 1224632 h 1774226"/>
              <a:gd name="connsiteX2" fmla="*/ 38480 w 84465"/>
              <a:gd name="connsiteY2" fmla="*/ 0 h 1774226"/>
              <a:gd name="connsiteX0" fmla="*/ 0 w 62657"/>
              <a:gd name="connsiteY0" fmla="*/ 1756391 h 1756391"/>
              <a:gd name="connsiteX1" fmla="*/ 56094 w 62657"/>
              <a:gd name="connsiteY1" fmla="*/ 1224632 h 1756391"/>
              <a:gd name="connsiteX2" fmla="*/ 23781 w 62657"/>
              <a:gd name="connsiteY2" fmla="*/ 0 h 1756391"/>
              <a:gd name="connsiteX0" fmla="*/ 0 w 62655"/>
              <a:gd name="connsiteY0" fmla="*/ 1756391 h 1756391"/>
              <a:gd name="connsiteX1" fmla="*/ 56094 w 62655"/>
              <a:gd name="connsiteY1" fmla="*/ 1224632 h 1756391"/>
              <a:gd name="connsiteX2" fmla="*/ 23781 w 62655"/>
              <a:gd name="connsiteY2" fmla="*/ 0 h 1756391"/>
              <a:gd name="connsiteX0" fmla="*/ 42364 w 58257"/>
              <a:gd name="connsiteY0" fmla="*/ 1787603 h 1787603"/>
              <a:gd name="connsiteX1" fmla="*/ 32314 w 58257"/>
              <a:gd name="connsiteY1" fmla="*/ 1224632 h 1787603"/>
              <a:gd name="connsiteX2" fmla="*/ 1 w 58257"/>
              <a:gd name="connsiteY2" fmla="*/ 0 h 1787603"/>
              <a:gd name="connsiteX0" fmla="*/ 42362 w 42363"/>
              <a:gd name="connsiteY0" fmla="*/ 1787603 h 1787603"/>
              <a:gd name="connsiteX1" fmla="*/ 32312 w 42363"/>
              <a:gd name="connsiteY1" fmla="*/ 1224632 h 1787603"/>
              <a:gd name="connsiteX2" fmla="*/ -1 w 42363"/>
              <a:gd name="connsiteY2" fmla="*/ 0 h 1787603"/>
              <a:gd name="connsiteX0" fmla="*/ 10580 w 34487"/>
              <a:gd name="connsiteY0" fmla="*/ 1783145 h 1783145"/>
              <a:gd name="connsiteX1" fmla="*/ 530 w 34487"/>
              <a:gd name="connsiteY1" fmla="*/ 1220174 h 1783145"/>
              <a:gd name="connsiteX2" fmla="*/ 12314 w 34487"/>
              <a:gd name="connsiteY2" fmla="*/ 0 h 1783145"/>
              <a:gd name="connsiteX0" fmla="*/ 10580 w 12314"/>
              <a:gd name="connsiteY0" fmla="*/ 1783145 h 1783145"/>
              <a:gd name="connsiteX1" fmla="*/ 530 w 12314"/>
              <a:gd name="connsiteY1" fmla="*/ 1220174 h 1783145"/>
              <a:gd name="connsiteX2" fmla="*/ 12314 w 12314"/>
              <a:gd name="connsiteY2" fmla="*/ 0 h 1783145"/>
              <a:gd name="connsiteX0" fmla="*/ 1 w 1735"/>
              <a:gd name="connsiteY0" fmla="*/ 1783145 h 1783145"/>
              <a:gd name="connsiteX1" fmla="*/ 1735 w 1735"/>
              <a:gd name="connsiteY1" fmla="*/ 0 h 1783145"/>
            </a:gdLst>
            <a:ahLst/>
            <a:cxnLst>
              <a:cxn ang="0">
                <a:pos x="connsiteX0" y="connsiteY0"/>
              </a:cxn>
              <a:cxn ang="0">
                <a:pos x="connsiteX1" y="connsiteY1"/>
              </a:cxn>
            </a:cxnLst>
            <a:rect l="l" t="t" r="r" b="b"/>
            <a:pathLst>
              <a:path w="1735" h="1783145">
                <a:moveTo>
                  <a:pt x="1" y="1783145"/>
                </a:moveTo>
                <a:cubicBezTo>
                  <a:pt x="362" y="1411657"/>
                  <a:pt x="1374" y="371489"/>
                  <a:pt x="1735" y="0"/>
                </a:cubicBezTo>
              </a:path>
            </a:pathLst>
          </a:custGeom>
          <a:noFill/>
          <a:ln w="25400">
            <a:solidFill>
              <a:srgbClr val="0078D4"/>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Arrow31_43">
            <a:extLst>
              <a:ext uri="{FF2B5EF4-FFF2-40B4-BE49-F238E27FC236}">
                <a16:creationId xmlns:a16="http://schemas.microsoft.com/office/drawing/2014/main" id="{5EECC2B6-2981-4A02-A5C4-0885D95B94E6}"/>
              </a:ext>
              <a:ext uri="{147F2762-F138-4A5C-976F-8EAC2B608ADB}">
                <a16:predDERef xmlns:a16="http://schemas.microsoft.com/office/drawing/2014/main" pred="{A057F024-3919-4FCF-8BBE-0515A1D36692}"/>
              </a:ext>
              <a:ext uri="{C183D7F6-B498-43B3-948B-1728B52AA6E4}">
                <adec:decorative xmlns:adec="http://schemas.microsoft.com/office/drawing/2017/decorative" val="1"/>
              </a:ext>
            </a:extLst>
          </xdr:cNvPr>
          <xdr:cNvSpPr/>
        </xdr:nvSpPr>
        <xdr:spPr>
          <a:xfrm rot="5400000">
            <a:off x="5002546" y="6277426"/>
            <a:ext cx="1546589" cy="211329"/>
          </a:xfrm>
          <a:custGeom>
            <a:avLst/>
            <a:gdLst>
              <a:gd name="connsiteX0" fmla="*/ 0 w 1772478"/>
              <a:gd name="connsiteY0" fmla="*/ 472109 h 472109"/>
              <a:gd name="connsiteX1" fmla="*/ 173934 w 1772478"/>
              <a:gd name="connsiteY1" fmla="*/ 323022 h 472109"/>
              <a:gd name="connsiteX2" fmla="*/ 571500 w 1772478"/>
              <a:gd name="connsiteY2" fmla="*/ 240196 h 472109"/>
              <a:gd name="connsiteX3" fmla="*/ 1557130 w 1772478"/>
              <a:gd name="connsiteY3" fmla="*/ 91109 h 472109"/>
              <a:gd name="connsiteX4" fmla="*/ 1772478 w 1772478"/>
              <a:gd name="connsiteY4" fmla="*/ 0 h 472109"/>
              <a:gd name="connsiteX0" fmla="*/ 0 w 1772478"/>
              <a:gd name="connsiteY0" fmla="*/ 472109 h 472109"/>
              <a:gd name="connsiteX1" fmla="*/ 173934 w 1772478"/>
              <a:gd name="connsiteY1" fmla="*/ 323022 h 472109"/>
              <a:gd name="connsiteX2" fmla="*/ 1557130 w 1772478"/>
              <a:gd name="connsiteY2" fmla="*/ 91109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63948 w 1772478"/>
              <a:gd name="connsiteY1" fmla="*/ 271517 h 472109"/>
              <a:gd name="connsiteX2" fmla="*/ 1561561 w 1772478"/>
              <a:gd name="connsiteY2" fmla="*/ 206009 h 472109"/>
              <a:gd name="connsiteX3" fmla="*/ 1772478 w 1772478"/>
              <a:gd name="connsiteY3" fmla="*/ 0 h 472109"/>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8340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89275 w 1391328"/>
              <a:gd name="connsiteY2" fmla="*/ 245629 h 468146"/>
              <a:gd name="connsiteX3" fmla="*/ 1391328 w 1391328"/>
              <a:gd name="connsiteY3" fmla="*/ 0 h 468146"/>
              <a:gd name="connsiteX0" fmla="*/ 0 w 1429217"/>
              <a:gd name="connsiteY0" fmla="*/ 419400 h 419400"/>
              <a:gd name="connsiteX1" fmla="*/ 253711 w 1429217"/>
              <a:gd name="connsiteY1" fmla="*/ 246545 h 419400"/>
              <a:gd name="connsiteX2" fmla="*/ 1189275 w 1429217"/>
              <a:gd name="connsiteY2" fmla="*/ 196883 h 419400"/>
              <a:gd name="connsiteX3" fmla="*/ 1429217 w 1429217"/>
              <a:gd name="connsiteY3" fmla="*/ 0 h 419400"/>
              <a:gd name="connsiteX0" fmla="*/ 0 w 1434630"/>
              <a:gd name="connsiteY0" fmla="*/ 404776 h 404776"/>
              <a:gd name="connsiteX1" fmla="*/ 253711 w 1434630"/>
              <a:gd name="connsiteY1" fmla="*/ 231921 h 404776"/>
              <a:gd name="connsiteX2" fmla="*/ 1189275 w 1434630"/>
              <a:gd name="connsiteY2" fmla="*/ 182259 h 404776"/>
              <a:gd name="connsiteX3" fmla="*/ 1434630 w 1434630"/>
              <a:gd name="connsiteY3" fmla="*/ 0 h 404776"/>
              <a:gd name="connsiteX0" fmla="*/ 0 w 1434675"/>
              <a:gd name="connsiteY0" fmla="*/ 404861 h 404861"/>
              <a:gd name="connsiteX1" fmla="*/ 253711 w 1434675"/>
              <a:gd name="connsiteY1" fmla="*/ 232006 h 404861"/>
              <a:gd name="connsiteX2" fmla="*/ 1189275 w 1434675"/>
              <a:gd name="connsiteY2" fmla="*/ 182344 h 404861"/>
              <a:gd name="connsiteX3" fmla="*/ 1434630 w 1434675"/>
              <a:gd name="connsiteY3" fmla="*/ 85 h 404861"/>
              <a:gd name="connsiteX0" fmla="*/ 0 w 1456321"/>
              <a:gd name="connsiteY0" fmla="*/ 395120 h 395120"/>
              <a:gd name="connsiteX1" fmla="*/ 253711 w 1456321"/>
              <a:gd name="connsiteY1" fmla="*/ 222265 h 395120"/>
              <a:gd name="connsiteX2" fmla="*/ 1189275 w 1456321"/>
              <a:gd name="connsiteY2" fmla="*/ 172603 h 395120"/>
              <a:gd name="connsiteX3" fmla="*/ 1456281 w 1456321"/>
              <a:gd name="connsiteY3" fmla="*/ 93 h 395120"/>
              <a:gd name="connsiteX0" fmla="*/ 0 w 1515851"/>
              <a:gd name="connsiteY0" fmla="*/ 385380 h 385380"/>
              <a:gd name="connsiteX1" fmla="*/ 253711 w 1515851"/>
              <a:gd name="connsiteY1" fmla="*/ 212525 h 385380"/>
              <a:gd name="connsiteX2" fmla="*/ 1189275 w 1515851"/>
              <a:gd name="connsiteY2" fmla="*/ 162863 h 385380"/>
              <a:gd name="connsiteX3" fmla="*/ 1515820 w 1515851"/>
              <a:gd name="connsiteY3" fmla="*/ 102 h 385380"/>
              <a:gd name="connsiteX0" fmla="*/ 0 w 1515855"/>
              <a:gd name="connsiteY0" fmla="*/ 385367 h 385367"/>
              <a:gd name="connsiteX1" fmla="*/ 253711 w 1515855"/>
              <a:gd name="connsiteY1" fmla="*/ 212512 h 385367"/>
              <a:gd name="connsiteX2" fmla="*/ 1189275 w 1515855"/>
              <a:gd name="connsiteY2" fmla="*/ 162850 h 385367"/>
              <a:gd name="connsiteX3" fmla="*/ 1515820 w 1515855"/>
              <a:gd name="connsiteY3" fmla="*/ 89 h 385367"/>
              <a:gd name="connsiteX0" fmla="*/ 0 w 1515820"/>
              <a:gd name="connsiteY0" fmla="*/ 385278 h 385278"/>
              <a:gd name="connsiteX1" fmla="*/ 253711 w 1515820"/>
              <a:gd name="connsiteY1" fmla="*/ 212423 h 385278"/>
              <a:gd name="connsiteX2" fmla="*/ 1515820 w 1515820"/>
              <a:gd name="connsiteY2" fmla="*/ 0 h 385278"/>
              <a:gd name="connsiteX0" fmla="*/ 6905 w 1522725"/>
              <a:gd name="connsiteY0" fmla="*/ 385278 h 385278"/>
              <a:gd name="connsiteX1" fmla="*/ 33286 w 1522725"/>
              <a:gd name="connsiteY1" fmla="*/ 231921 h 385278"/>
              <a:gd name="connsiteX2" fmla="*/ 1522725 w 1522725"/>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42 w 1515862"/>
              <a:gd name="connsiteY0" fmla="*/ 385278 h 385278"/>
              <a:gd name="connsiteX1" fmla="*/ 10185 w 1515862"/>
              <a:gd name="connsiteY1" fmla="*/ 241671 h 385278"/>
              <a:gd name="connsiteX2" fmla="*/ 1515862 w 1515862"/>
              <a:gd name="connsiteY2" fmla="*/ 0 h 385278"/>
              <a:gd name="connsiteX0" fmla="*/ 42 w 2343994"/>
              <a:gd name="connsiteY0" fmla="*/ 185418 h 185418"/>
              <a:gd name="connsiteX1" fmla="*/ 10185 w 2343994"/>
              <a:gd name="connsiteY1" fmla="*/ 41811 h 185418"/>
              <a:gd name="connsiteX2" fmla="*/ 2343994 w 2343994"/>
              <a:gd name="connsiteY2" fmla="*/ 0 h 185418"/>
              <a:gd name="connsiteX0" fmla="*/ 42 w 2343994"/>
              <a:gd name="connsiteY0" fmla="*/ 186973 h 186973"/>
              <a:gd name="connsiteX1" fmla="*/ 10185 w 2343994"/>
              <a:gd name="connsiteY1" fmla="*/ 43366 h 186973"/>
              <a:gd name="connsiteX2" fmla="*/ 2343994 w 2343994"/>
              <a:gd name="connsiteY2" fmla="*/ 1555 h 186973"/>
              <a:gd name="connsiteX0" fmla="*/ 42 w 2343994"/>
              <a:gd name="connsiteY0" fmla="*/ 185418 h 185418"/>
              <a:gd name="connsiteX1" fmla="*/ 10185 w 2343994"/>
              <a:gd name="connsiteY1" fmla="*/ 41811 h 185418"/>
              <a:gd name="connsiteX2" fmla="*/ 2343994 w 2343994"/>
              <a:gd name="connsiteY2" fmla="*/ 0 h 185418"/>
              <a:gd name="connsiteX0" fmla="*/ 682 w 2344634"/>
              <a:gd name="connsiteY0" fmla="*/ 185418 h 185418"/>
              <a:gd name="connsiteX1" fmla="*/ 0 w 2344634"/>
              <a:gd name="connsiteY1" fmla="*/ 22312 h 185418"/>
              <a:gd name="connsiteX2" fmla="*/ 2344634 w 2344634"/>
              <a:gd name="connsiteY2" fmla="*/ 0 h 185418"/>
              <a:gd name="connsiteX0" fmla="*/ 682 w 2339221"/>
              <a:gd name="connsiteY0" fmla="*/ 278036 h 278036"/>
              <a:gd name="connsiteX1" fmla="*/ 0 w 2339221"/>
              <a:gd name="connsiteY1" fmla="*/ 114930 h 278036"/>
              <a:gd name="connsiteX2" fmla="*/ 2339221 w 2339221"/>
              <a:gd name="connsiteY2" fmla="*/ 0 h 278036"/>
              <a:gd name="connsiteX0" fmla="*/ 682 w 2339221"/>
              <a:gd name="connsiteY0" fmla="*/ 278036 h 278036"/>
              <a:gd name="connsiteX1" fmla="*/ 0 w 2339221"/>
              <a:gd name="connsiteY1" fmla="*/ 114930 h 278036"/>
              <a:gd name="connsiteX2" fmla="*/ 2339221 w 2339221"/>
              <a:gd name="connsiteY2" fmla="*/ 0 h 278036"/>
              <a:gd name="connsiteX0" fmla="*/ 682 w 2339233"/>
              <a:gd name="connsiteY0" fmla="*/ 278036 h 278036"/>
              <a:gd name="connsiteX1" fmla="*/ 0 w 2339233"/>
              <a:gd name="connsiteY1" fmla="*/ 114930 h 278036"/>
              <a:gd name="connsiteX2" fmla="*/ 2339221 w 2339233"/>
              <a:gd name="connsiteY2" fmla="*/ 0 h 278036"/>
              <a:gd name="connsiteX0" fmla="*/ 682 w 2339221"/>
              <a:gd name="connsiteY0" fmla="*/ 292660 h 292660"/>
              <a:gd name="connsiteX1" fmla="*/ 0 w 2339221"/>
              <a:gd name="connsiteY1" fmla="*/ 129554 h 292660"/>
              <a:gd name="connsiteX2" fmla="*/ 2339221 w 2339221"/>
              <a:gd name="connsiteY2" fmla="*/ 0 h 292660"/>
              <a:gd name="connsiteX0" fmla="*/ 682 w 2339221"/>
              <a:gd name="connsiteY0" fmla="*/ 292660 h 292660"/>
              <a:gd name="connsiteX1" fmla="*/ 0 w 2339221"/>
              <a:gd name="connsiteY1" fmla="*/ 129554 h 292660"/>
              <a:gd name="connsiteX2" fmla="*/ 2339221 w 2339221"/>
              <a:gd name="connsiteY2" fmla="*/ 0 h 292660"/>
              <a:gd name="connsiteX0" fmla="*/ 347265 w 2685804"/>
              <a:gd name="connsiteY0" fmla="*/ 292660 h 292660"/>
              <a:gd name="connsiteX1" fmla="*/ 346583 w 2685804"/>
              <a:gd name="connsiteY1" fmla="*/ 129554 h 292660"/>
              <a:gd name="connsiteX2" fmla="*/ 2685804 w 2685804"/>
              <a:gd name="connsiteY2" fmla="*/ 0 h 292660"/>
              <a:gd name="connsiteX0" fmla="*/ 40418 w 2378957"/>
              <a:gd name="connsiteY0" fmla="*/ 292660 h 292660"/>
              <a:gd name="connsiteX1" fmla="*/ 564762 w 2378957"/>
              <a:gd name="connsiteY1" fmla="*/ 173426 h 292660"/>
              <a:gd name="connsiteX2" fmla="*/ 2378957 w 2378957"/>
              <a:gd name="connsiteY2" fmla="*/ 0 h 292660"/>
              <a:gd name="connsiteX0" fmla="*/ 2 w 2338541"/>
              <a:gd name="connsiteY0" fmla="*/ 292660 h 292660"/>
              <a:gd name="connsiteX1" fmla="*/ 524346 w 2338541"/>
              <a:gd name="connsiteY1" fmla="*/ 173426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3 w 2338542"/>
              <a:gd name="connsiteY0" fmla="*/ 292660 h 292660"/>
              <a:gd name="connsiteX1" fmla="*/ 513522 w 2338542"/>
              <a:gd name="connsiteY1" fmla="*/ 144178 h 292660"/>
              <a:gd name="connsiteX2" fmla="*/ 2338542 w 2338542"/>
              <a:gd name="connsiteY2" fmla="*/ 0 h 292660"/>
              <a:gd name="connsiteX0" fmla="*/ 2407 w 2340946"/>
              <a:gd name="connsiteY0" fmla="*/ 292660 h 292660"/>
              <a:gd name="connsiteX1" fmla="*/ 283183 w 2340946"/>
              <a:gd name="connsiteY1" fmla="*/ 149053 h 292660"/>
              <a:gd name="connsiteX2" fmla="*/ 2340946 w 2340946"/>
              <a:gd name="connsiteY2"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459 w 2338998"/>
              <a:gd name="connsiteY0" fmla="*/ 292660 h 292660"/>
              <a:gd name="connsiteX1" fmla="*/ 281235 w 2338998"/>
              <a:gd name="connsiteY1" fmla="*/ 149053 h 292660"/>
              <a:gd name="connsiteX2" fmla="*/ 1792695 w 2338998"/>
              <a:gd name="connsiteY2" fmla="*/ 162771 h 292660"/>
              <a:gd name="connsiteX3" fmla="*/ 2106627 w 2338998"/>
              <a:gd name="connsiteY3" fmla="*/ 123773 h 292660"/>
              <a:gd name="connsiteX4" fmla="*/ 2338998 w 2338998"/>
              <a:gd name="connsiteY4"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5234 w 2343773"/>
              <a:gd name="connsiteY0" fmla="*/ 292660 h 292660"/>
              <a:gd name="connsiteX1" fmla="*/ 286010 w 2343773"/>
              <a:gd name="connsiteY1" fmla="*/ 149053 h 292660"/>
              <a:gd name="connsiteX2" fmla="*/ 2078926 w 2343773"/>
              <a:gd name="connsiteY2" fmla="*/ 143272 h 292660"/>
              <a:gd name="connsiteX3" fmla="*/ 2343773 w 2343773"/>
              <a:gd name="connsiteY3" fmla="*/ 0 h 292660"/>
              <a:gd name="connsiteX0" fmla="*/ 5234 w 2365424"/>
              <a:gd name="connsiteY0" fmla="*/ 287785 h 287785"/>
              <a:gd name="connsiteX1" fmla="*/ 286010 w 2365424"/>
              <a:gd name="connsiteY1" fmla="*/ 144178 h 287785"/>
              <a:gd name="connsiteX2" fmla="*/ 2078926 w 2365424"/>
              <a:gd name="connsiteY2" fmla="*/ 138397 h 287785"/>
              <a:gd name="connsiteX3" fmla="*/ 2365424 w 2365424"/>
              <a:gd name="connsiteY3" fmla="*/ 0 h 287785"/>
              <a:gd name="connsiteX0" fmla="*/ 5234 w 2367518"/>
              <a:gd name="connsiteY0" fmla="*/ 287785 h 287785"/>
              <a:gd name="connsiteX1" fmla="*/ 286010 w 2367518"/>
              <a:gd name="connsiteY1" fmla="*/ 144178 h 287785"/>
              <a:gd name="connsiteX2" fmla="*/ 2078926 w 2367518"/>
              <a:gd name="connsiteY2" fmla="*/ 138397 h 287785"/>
              <a:gd name="connsiteX3" fmla="*/ 2365424 w 2367518"/>
              <a:gd name="connsiteY3" fmla="*/ 0 h 287785"/>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54251"/>
              <a:gd name="connsiteY0" fmla="*/ 312159 h 312159"/>
              <a:gd name="connsiteX1" fmla="*/ 286010 w 2354251"/>
              <a:gd name="connsiteY1" fmla="*/ 168552 h 312159"/>
              <a:gd name="connsiteX2" fmla="*/ 2078926 w 2354251"/>
              <a:gd name="connsiteY2" fmla="*/ 162771 h 312159"/>
              <a:gd name="connsiteX3" fmla="*/ 2343774 w 2354251"/>
              <a:gd name="connsiteY3" fmla="*/ 0 h 312159"/>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44660"/>
              <a:gd name="connsiteY0" fmla="*/ 312159 h 312159"/>
              <a:gd name="connsiteX1" fmla="*/ 286010 w 2344660"/>
              <a:gd name="connsiteY1" fmla="*/ 168552 h 312159"/>
              <a:gd name="connsiteX2" fmla="*/ 2078926 w 2344660"/>
              <a:gd name="connsiteY2" fmla="*/ 162771 h 312159"/>
              <a:gd name="connsiteX3" fmla="*/ 2343774 w 2344660"/>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943 w 2343483"/>
              <a:gd name="connsiteY0" fmla="*/ 312159 h 312159"/>
              <a:gd name="connsiteX1" fmla="*/ 285719 w 2343483"/>
              <a:gd name="connsiteY1" fmla="*/ 168552 h 312159"/>
              <a:gd name="connsiteX2" fmla="*/ 2067809 w 2343483"/>
              <a:gd name="connsiteY2" fmla="*/ 162772 h 312159"/>
              <a:gd name="connsiteX3" fmla="*/ 2343483 w 2343483"/>
              <a:gd name="connsiteY3" fmla="*/ 0 h 312159"/>
              <a:gd name="connsiteX0" fmla="*/ 4943 w 2359721"/>
              <a:gd name="connsiteY0" fmla="*/ 307284 h 307284"/>
              <a:gd name="connsiteX1" fmla="*/ 285719 w 2359721"/>
              <a:gd name="connsiteY1" fmla="*/ 163677 h 307284"/>
              <a:gd name="connsiteX2" fmla="*/ 2067809 w 2359721"/>
              <a:gd name="connsiteY2" fmla="*/ 157897 h 307284"/>
              <a:gd name="connsiteX3" fmla="*/ 2359721 w 2359721"/>
              <a:gd name="connsiteY3" fmla="*/ 0 h 307284"/>
              <a:gd name="connsiteX0" fmla="*/ 4943 w 2363146"/>
              <a:gd name="connsiteY0" fmla="*/ 307284 h 307284"/>
              <a:gd name="connsiteX1" fmla="*/ 285719 w 2363146"/>
              <a:gd name="connsiteY1" fmla="*/ 163677 h 307284"/>
              <a:gd name="connsiteX2" fmla="*/ 2067809 w 2363146"/>
              <a:gd name="connsiteY2" fmla="*/ 157897 h 307284"/>
              <a:gd name="connsiteX3" fmla="*/ 2359721 w 2363146"/>
              <a:gd name="connsiteY3" fmla="*/ 0 h 307284"/>
              <a:gd name="connsiteX0" fmla="*/ 4943 w 2340375"/>
              <a:gd name="connsiteY0" fmla="*/ 307284 h 307284"/>
              <a:gd name="connsiteX1" fmla="*/ 285719 w 2340375"/>
              <a:gd name="connsiteY1" fmla="*/ 163677 h 307284"/>
              <a:gd name="connsiteX2" fmla="*/ 2067809 w 2340375"/>
              <a:gd name="connsiteY2" fmla="*/ 157897 h 307284"/>
              <a:gd name="connsiteX3" fmla="*/ 2332659 w 2340375"/>
              <a:gd name="connsiteY3" fmla="*/ 0 h 307284"/>
              <a:gd name="connsiteX0" fmla="*/ 4943 w 2342772"/>
              <a:gd name="connsiteY0" fmla="*/ 307284 h 307284"/>
              <a:gd name="connsiteX1" fmla="*/ 285719 w 2342772"/>
              <a:gd name="connsiteY1" fmla="*/ 163677 h 307284"/>
              <a:gd name="connsiteX2" fmla="*/ 2067809 w 2342772"/>
              <a:gd name="connsiteY2" fmla="*/ 157897 h 307284"/>
              <a:gd name="connsiteX3" fmla="*/ 2332659 w 2342772"/>
              <a:gd name="connsiteY3" fmla="*/ 0 h 307284"/>
              <a:gd name="connsiteX0" fmla="*/ 4943 w 2333078"/>
              <a:gd name="connsiteY0" fmla="*/ 307284 h 307284"/>
              <a:gd name="connsiteX1" fmla="*/ 285719 w 2333078"/>
              <a:gd name="connsiteY1" fmla="*/ 163677 h 307284"/>
              <a:gd name="connsiteX2" fmla="*/ 2067809 w 2333078"/>
              <a:gd name="connsiteY2" fmla="*/ 157897 h 307284"/>
              <a:gd name="connsiteX3" fmla="*/ 2332659 w 2333078"/>
              <a:gd name="connsiteY3" fmla="*/ 0 h 307284"/>
              <a:gd name="connsiteX0" fmla="*/ 7284 w 2335419"/>
              <a:gd name="connsiteY0" fmla="*/ 307284 h 307284"/>
              <a:gd name="connsiteX1" fmla="*/ 288060 w 2335419"/>
              <a:gd name="connsiteY1" fmla="*/ 163677 h 307284"/>
              <a:gd name="connsiteX2" fmla="*/ 2070150 w 2335419"/>
              <a:gd name="connsiteY2" fmla="*/ 157897 h 307284"/>
              <a:gd name="connsiteX3" fmla="*/ 2335000 w 2335419"/>
              <a:gd name="connsiteY3" fmla="*/ 0 h 307284"/>
              <a:gd name="connsiteX0" fmla="*/ 4944 w 2333079"/>
              <a:gd name="connsiteY0" fmla="*/ 307284 h 307284"/>
              <a:gd name="connsiteX1" fmla="*/ 285720 w 2333079"/>
              <a:gd name="connsiteY1" fmla="*/ 163677 h 307284"/>
              <a:gd name="connsiteX2" fmla="*/ 2067810 w 2333079"/>
              <a:gd name="connsiteY2" fmla="*/ 157897 h 307284"/>
              <a:gd name="connsiteX3" fmla="*/ 2332660 w 2333079"/>
              <a:gd name="connsiteY3" fmla="*/ 0 h 307284"/>
              <a:gd name="connsiteX0" fmla="*/ 4 w 2328139"/>
              <a:gd name="connsiteY0" fmla="*/ 307284 h 307284"/>
              <a:gd name="connsiteX1" fmla="*/ 280780 w 2328139"/>
              <a:gd name="connsiteY1" fmla="*/ 163677 h 307284"/>
              <a:gd name="connsiteX2" fmla="*/ 2062870 w 2328139"/>
              <a:gd name="connsiteY2" fmla="*/ 157897 h 307284"/>
              <a:gd name="connsiteX3" fmla="*/ 2327720 w 2328139"/>
              <a:gd name="connsiteY3" fmla="*/ 0 h 307284"/>
            </a:gdLst>
            <a:ahLst/>
            <a:cxnLst>
              <a:cxn ang="0">
                <a:pos x="connsiteX0" y="connsiteY0"/>
              </a:cxn>
              <a:cxn ang="0">
                <a:pos x="connsiteX1" y="connsiteY1"/>
              </a:cxn>
              <a:cxn ang="0">
                <a:pos x="connsiteX2" y="connsiteY2"/>
              </a:cxn>
              <a:cxn ang="0">
                <a:pos x="connsiteX3" y="connsiteY3"/>
              </a:cxn>
            </a:cxnLst>
            <a:rect l="l" t="t" r="r" b="b"/>
            <a:pathLst>
              <a:path w="2328139" h="307284">
                <a:moveTo>
                  <a:pt x="4" y="307284"/>
                </a:moveTo>
                <a:cubicBezTo>
                  <a:pt x="-937" y="179545"/>
                  <a:pt x="175124" y="169076"/>
                  <a:pt x="280780" y="163677"/>
                </a:cubicBezTo>
                <a:cubicBezTo>
                  <a:pt x="386436" y="158278"/>
                  <a:pt x="1857028" y="155928"/>
                  <a:pt x="2062870" y="157897"/>
                </a:cubicBezTo>
                <a:cubicBezTo>
                  <a:pt x="2268712" y="159866"/>
                  <a:pt x="2334097" y="101062"/>
                  <a:pt x="2327720" y="0"/>
                </a:cubicBezTo>
              </a:path>
            </a:pathLst>
          </a:custGeom>
          <a:noFill/>
          <a:ln w="25400">
            <a:solidFill>
              <a:srgbClr val="3B2E58"/>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Arrow31_42">
            <a:extLst>
              <a:ext uri="{FF2B5EF4-FFF2-40B4-BE49-F238E27FC236}">
                <a16:creationId xmlns:a16="http://schemas.microsoft.com/office/drawing/2014/main" id="{FEDC824D-9279-49EC-B9E0-9D15CE0582C7}"/>
              </a:ext>
              <a:ext uri="{147F2762-F138-4A5C-976F-8EAC2B608ADB}">
                <a16:predDERef xmlns:a16="http://schemas.microsoft.com/office/drawing/2014/main" pred="{A057F024-3919-4FCF-8BBE-0515A1D36692}"/>
              </a:ext>
              <a:ext uri="{C183D7F6-B498-43B3-948B-1728B52AA6E4}">
                <adec:decorative xmlns:adec="http://schemas.microsoft.com/office/drawing/2017/decorative" val="1"/>
              </a:ext>
            </a:extLst>
          </xdr:cNvPr>
          <xdr:cNvSpPr/>
        </xdr:nvSpPr>
        <xdr:spPr>
          <a:xfrm rot="5400000">
            <a:off x="5710614" y="5471379"/>
            <a:ext cx="509264" cy="572681"/>
          </a:xfrm>
          <a:custGeom>
            <a:avLst/>
            <a:gdLst>
              <a:gd name="connsiteX0" fmla="*/ 0 w 1772478"/>
              <a:gd name="connsiteY0" fmla="*/ 472109 h 472109"/>
              <a:gd name="connsiteX1" fmla="*/ 173934 w 1772478"/>
              <a:gd name="connsiteY1" fmla="*/ 323022 h 472109"/>
              <a:gd name="connsiteX2" fmla="*/ 571500 w 1772478"/>
              <a:gd name="connsiteY2" fmla="*/ 240196 h 472109"/>
              <a:gd name="connsiteX3" fmla="*/ 1557130 w 1772478"/>
              <a:gd name="connsiteY3" fmla="*/ 91109 h 472109"/>
              <a:gd name="connsiteX4" fmla="*/ 1772478 w 1772478"/>
              <a:gd name="connsiteY4" fmla="*/ 0 h 472109"/>
              <a:gd name="connsiteX0" fmla="*/ 0 w 1772478"/>
              <a:gd name="connsiteY0" fmla="*/ 472109 h 472109"/>
              <a:gd name="connsiteX1" fmla="*/ 173934 w 1772478"/>
              <a:gd name="connsiteY1" fmla="*/ 323022 h 472109"/>
              <a:gd name="connsiteX2" fmla="*/ 1557130 w 1772478"/>
              <a:gd name="connsiteY2" fmla="*/ 91109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63948 w 1772478"/>
              <a:gd name="connsiteY1" fmla="*/ 271517 h 472109"/>
              <a:gd name="connsiteX2" fmla="*/ 1561561 w 1772478"/>
              <a:gd name="connsiteY2" fmla="*/ 206009 h 472109"/>
              <a:gd name="connsiteX3" fmla="*/ 1772478 w 1772478"/>
              <a:gd name="connsiteY3" fmla="*/ 0 h 472109"/>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8340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89275 w 1391328"/>
              <a:gd name="connsiteY2" fmla="*/ 245629 h 468146"/>
              <a:gd name="connsiteX3" fmla="*/ 1391328 w 1391328"/>
              <a:gd name="connsiteY3" fmla="*/ 0 h 468146"/>
              <a:gd name="connsiteX0" fmla="*/ 0 w 1429217"/>
              <a:gd name="connsiteY0" fmla="*/ 419400 h 419400"/>
              <a:gd name="connsiteX1" fmla="*/ 253711 w 1429217"/>
              <a:gd name="connsiteY1" fmla="*/ 246545 h 419400"/>
              <a:gd name="connsiteX2" fmla="*/ 1189275 w 1429217"/>
              <a:gd name="connsiteY2" fmla="*/ 196883 h 419400"/>
              <a:gd name="connsiteX3" fmla="*/ 1429217 w 1429217"/>
              <a:gd name="connsiteY3" fmla="*/ 0 h 419400"/>
              <a:gd name="connsiteX0" fmla="*/ 0 w 1434630"/>
              <a:gd name="connsiteY0" fmla="*/ 404776 h 404776"/>
              <a:gd name="connsiteX1" fmla="*/ 253711 w 1434630"/>
              <a:gd name="connsiteY1" fmla="*/ 231921 h 404776"/>
              <a:gd name="connsiteX2" fmla="*/ 1189275 w 1434630"/>
              <a:gd name="connsiteY2" fmla="*/ 182259 h 404776"/>
              <a:gd name="connsiteX3" fmla="*/ 1434630 w 1434630"/>
              <a:gd name="connsiteY3" fmla="*/ 0 h 404776"/>
              <a:gd name="connsiteX0" fmla="*/ 0 w 1434675"/>
              <a:gd name="connsiteY0" fmla="*/ 404861 h 404861"/>
              <a:gd name="connsiteX1" fmla="*/ 253711 w 1434675"/>
              <a:gd name="connsiteY1" fmla="*/ 232006 h 404861"/>
              <a:gd name="connsiteX2" fmla="*/ 1189275 w 1434675"/>
              <a:gd name="connsiteY2" fmla="*/ 182344 h 404861"/>
              <a:gd name="connsiteX3" fmla="*/ 1434630 w 1434675"/>
              <a:gd name="connsiteY3" fmla="*/ 85 h 404861"/>
              <a:gd name="connsiteX0" fmla="*/ 0 w 1456321"/>
              <a:gd name="connsiteY0" fmla="*/ 395120 h 395120"/>
              <a:gd name="connsiteX1" fmla="*/ 253711 w 1456321"/>
              <a:gd name="connsiteY1" fmla="*/ 222265 h 395120"/>
              <a:gd name="connsiteX2" fmla="*/ 1189275 w 1456321"/>
              <a:gd name="connsiteY2" fmla="*/ 172603 h 395120"/>
              <a:gd name="connsiteX3" fmla="*/ 1456281 w 1456321"/>
              <a:gd name="connsiteY3" fmla="*/ 93 h 395120"/>
              <a:gd name="connsiteX0" fmla="*/ 0 w 1515851"/>
              <a:gd name="connsiteY0" fmla="*/ 385380 h 385380"/>
              <a:gd name="connsiteX1" fmla="*/ 253711 w 1515851"/>
              <a:gd name="connsiteY1" fmla="*/ 212525 h 385380"/>
              <a:gd name="connsiteX2" fmla="*/ 1189275 w 1515851"/>
              <a:gd name="connsiteY2" fmla="*/ 162863 h 385380"/>
              <a:gd name="connsiteX3" fmla="*/ 1515820 w 1515851"/>
              <a:gd name="connsiteY3" fmla="*/ 102 h 385380"/>
              <a:gd name="connsiteX0" fmla="*/ 0 w 1515855"/>
              <a:gd name="connsiteY0" fmla="*/ 385367 h 385367"/>
              <a:gd name="connsiteX1" fmla="*/ 253711 w 1515855"/>
              <a:gd name="connsiteY1" fmla="*/ 212512 h 385367"/>
              <a:gd name="connsiteX2" fmla="*/ 1189275 w 1515855"/>
              <a:gd name="connsiteY2" fmla="*/ 162850 h 385367"/>
              <a:gd name="connsiteX3" fmla="*/ 1515820 w 1515855"/>
              <a:gd name="connsiteY3" fmla="*/ 89 h 385367"/>
              <a:gd name="connsiteX0" fmla="*/ 0 w 1515820"/>
              <a:gd name="connsiteY0" fmla="*/ 385278 h 385278"/>
              <a:gd name="connsiteX1" fmla="*/ 253711 w 1515820"/>
              <a:gd name="connsiteY1" fmla="*/ 212423 h 385278"/>
              <a:gd name="connsiteX2" fmla="*/ 1515820 w 1515820"/>
              <a:gd name="connsiteY2" fmla="*/ 0 h 385278"/>
              <a:gd name="connsiteX0" fmla="*/ 6905 w 1522725"/>
              <a:gd name="connsiteY0" fmla="*/ 385278 h 385278"/>
              <a:gd name="connsiteX1" fmla="*/ 33286 w 1522725"/>
              <a:gd name="connsiteY1" fmla="*/ 231921 h 385278"/>
              <a:gd name="connsiteX2" fmla="*/ 1522725 w 1522725"/>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42 w 1515862"/>
              <a:gd name="connsiteY0" fmla="*/ 385278 h 385278"/>
              <a:gd name="connsiteX1" fmla="*/ 10185 w 1515862"/>
              <a:gd name="connsiteY1" fmla="*/ 241671 h 385278"/>
              <a:gd name="connsiteX2" fmla="*/ 1515862 w 1515862"/>
              <a:gd name="connsiteY2" fmla="*/ 0 h 385278"/>
              <a:gd name="connsiteX0" fmla="*/ 42 w 2343994"/>
              <a:gd name="connsiteY0" fmla="*/ 185418 h 185418"/>
              <a:gd name="connsiteX1" fmla="*/ 10185 w 2343994"/>
              <a:gd name="connsiteY1" fmla="*/ 41811 h 185418"/>
              <a:gd name="connsiteX2" fmla="*/ 2343994 w 2343994"/>
              <a:gd name="connsiteY2" fmla="*/ 0 h 185418"/>
              <a:gd name="connsiteX0" fmla="*/ 42 w 2343994"/>
              <a:gd name="connsiteY0" fmla="*/ 186973 h 186973"/>
              <a:gd name="connsiteX1" fmla="*/ 10185 w 2343994"/>
              <a:gd name="connsiteY1" fmla="*/ 43366 h 186973"/>
              <a:gd name="connsiteX2" fmla="*/ 2343994 w 2343994"/>
              <a:gd name="connsiteY2" fmla="*/ 1555 h 186973"/>
              <a:gd name="connsiteX0" fmla="*/ 42 w 2343994"/>
              <a:gd name="connsiteY0" fmla="*/ 185418 h 185418"/>
              <a:gd name="connsiteX1" fmla="*/ 10185 w 2343994"/>
              <a:gd name="connsiteY1" fmla="*/ 41811 h 185418"/>
              <a:gd name="connsiteX2" fmla="*/ 2343994 w 2343994"/>
              <a:gd name="connsiteY2" fmla="*/ 0 h 185418"/>
              <a:gd name="connsiteX0" fmla="*/ 682 w 2344634"/>
              <a:gd name="connsiteY0" fmla="*/ 185418 h 185418"/>
              <a:gd name="connsiteX1" fmla="*/ 0 w 2344634"/>
              <a:gd name="connsiteY1" fmla="*/ 22312 h 185418"/>
              <a:gd name="connsiteX2" fmla="*/ 2344634 w 2344634"/>
              <a:gd name="connsiteY2" fmla="*/ 0 h 185418"/>
              <a:gd name="connsiteX0" fmla="*/ 682 w 2339221"/>
              <a:gd name="connsiteY0" fmla="*/ 278036 h 278036"/>
              <a:gd name="connsiteX1" fmla="*/ 0 w 2339221"/>
              <a:gd name="connsiteY1" fmla="*/ 114930 h 278036"/>
              <a:gd name="connsiteX2" fmla="*/ 2339221 w 2339221"/>
              <a:gd name="connsiteY2" fmla="*/ 0 h 278036"/>
              <a:gd name="connsiteX0" fmla="*/ 682 w 2339221"/>
              <a:gd name="connsiteY0" fmla="*/ 278036 h 278036"/>
              <a:gd name="connsiteX1" fmla="*/ 0 w 2339221"/>
              <a:gd name="connsiteY1" fmla="*/ 114930 h 278036"/>
              <a:gd name="connsiteX2" fmla="*/ 2339221 w 2339221"/>
              <a:gd name="connsiteY2" fmla="*/ 0 h 278036"/>
              <a:gd name="connsiteX0" fmla="*/ 682 w 2339233"/>
              <a:gd name="connsiteY0" fmla="*/ 278036 h 278036"/>
              <a:gd name="connsiteX1" fmla="*/ 0 w 2339233"/>
              <a:gd name="connsiteY1" fmla="*/ 114930 h 278036"/>
              <a:gd name="connsiteX2" fmla="*/ 2339221 w 2339233"/>
              <a:gd name="connsiteY2" fmla="*/ 0 h 278036"/>
              <a:gd name="connsiteX0" fmla="*/ 682 w 2339221"/>
              <a:gd name="connsiteY0" fmla="*/ 292660 h 292660"/>
              <a:gd name="connsiteX1" fmla="*/ 0 w 2339221"/>
              <a:gd name="connsiteY1" fmla="*/ 129554 h 292660"/>
              <a:gd name="connsiteX2" fmla="*/ 2339221 w 2339221"/>
              <a:gd name="connsiteY2" fmla="*/ 0 h 292660"/>
              <a:gd name="connsiteX0" fmla="*/ 682 w 2339221"/>
              <a:gd name="connsiteY0" fmla="*/ 292660 h 292660"/>
              <a:gd name="connsiteX1" fmla="*/ 0 w 2339221"/>
              <a:gd name="connsiteY1" fmla="*/ 129554 h 292660"/>
              <a:gd name="connsiteX2" fmla="*/ 2339221 w 2339221"/>
              <a:gd name="connsiteY2" fmla="*/ 0 h 292660"/>
              <a:gd name="connsiteX0" fmla="*/ 347265 w 2685804"/>
              <a:gd name="connsiteY0" fmla="*/ 292660 h 292660"/>
              <a:gd name="connsiteX1" fmla="*/ 346583 w 2685804"/>
              <a:gd name="connsiteY1" fmla="*/ 129554 h 292660"/>
              <a:gd name="connsiteX2" fmla="*/ 2685804 w 2685804"/>
              <a:gd name="connsiteY2" fmla="*/ 0 h 292660"/>
              <a:gd name="connsiteX0" fmla="*/ 40418 w 2378957"/>
              <a:gd name="connsiteY0" fmla="*/ 292660 h 292660"/>
              <a:gd name="connsiteX1" fmla="*/ 564762 w 2378957"/>
              <a:gd name="connsiteY1" fmla="*/ 173426 h 292660"/>
              <a:gd name="connsiteX2" fmla="*/ 2378957 w 2378957"/>
              <a:gd name="connsiteY2" fmla="*/ 0 h 292660"/>
              <a:gd name="connsiteX0" fmla="*/ 2 w 2338541"/>
              <a:gd name="connsiteY0" fmla="*/ 292660 h 292660"/>
              <a:gd name="connsiteX1" fmla="*/ 524346 w 2338541"/>
              <a:gd name="connsiteY1" fmla="*/ 173426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3 w 2338542"/>
              <a:gd name="connsiteY0" fmla="*/ 292660 h 292660"/>
              <a:gd name="connsiteX1" fmla="*/ 513522 w 2338542"/>
              <a:gd name="connsiteY1" fmla="*/ 144178 h 292660"/>
              <a:gd name="connsiteX2" fmla="*/ 2338542 w 2338542"/>
              <a:gd name="connsiteY2" fmla="*/ 0 h 292660"/>
              <a:gd name="connsiteX0" fmla="*/ 2407 w 2340946"/>
              <a:gd name="connsiteY0" fmla="*/ 292660 h 292660"/>
              <a:gd name="connsiteX1" fmla="*/ 283183 w 2340946"/>
              <a:gd name="connsiteY1" fmla="*/ 149053 h 292660"/>
              <a:gd name="connsiteX2" fmla="*/ 2340946 w 2340946"/>
              <a:gd name="connsiteY2"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459 w 2338998"/>
              <a:gd name="connsiteY0" fmla="*/ 292660 h 292660"/>
              <a:gd name="connsiteX1" fmla="*/ 281235 w 2338998"/>
              <a:gd name="connsiteY1" fmla="*/ 149053 h 292660"/>
              <a:gd name="connsiteX2" fmla="*/ 1792695 w 2338998"/>
              <a:gd name="connsiteY2" fmla="*/ 162771 h 292660"/>
              <a:gd name="connsiteX3" fmla="*/ 2106627 w 2338998"/>
              <a:gd name="connsiteY3" fmla="*/ 123773 h 292660"/>
              <a:gd name="connsiteX4" fmla="*/ 2338998 w 2338998"/>
              <a:gd name="connsiteY4"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5234 w 2343773"/>
              <a:gd name="connsiteY0" fmla="*/ 292660 h 292660"/>
              <a:gd name="connsiteX1" fmla="*/ 286010 w 2343773"/>
              <a:gd name="connsiteY1" fmla="*/ 149053 h 292660"/>
              <a:gd name="connsiteX2" fmla="*/ 2078926 w 2343773"/>
              <a:gd name="connsiteY2" fmla="*/ 143272 h 292660"/>
              <a:gd name="connsiteX3" fmla="*/ 2343773 w 2343773"/>
              <a:gd name="connsiteY3" fmla="*/ 0 h 292660"/>
              <a:gd name="connsiteX0" fmla="*/ 5234 w 2365424"/>
              <a:gd name="connsiteY0" fmla="*/ 287785 h 287785"/>
              <a:gd name="connsiteX1" fmla="*/ 286010 w 2365424"/>
              <a:gd name="connsiteY1" fmla="*/ 144178 h 287785"/>
              <a:gd name="connsiteX2" fmla="*/ 2078926 w 2365424"/>
              <a:gd name="connsiteY2" fmla="*/ 138397 h 287785"/>
              <a:gd name="connsiteX3" fmla="*/ 2365424 w 2365424"/>
              <a:gd name="connsiteY3" fmla="*/ 0 h 287785"/>
              <a:gd name="connsiteX0" fmla="*/ 5234 w 2367518"/>
              <a:gd name="connsiteY0" fmla="*/ 287785 h 287785"/>
              <a:gd name="connsiteX1" fmla="*/ 286010 w 2367518"/>
              <a:gd name="connsiteY1" fmla="*/ 144178 h 287785"/>
              <a:gd name="connsiteX2" fmla="*/ 2078926 w 2367518"/>
              <a:gd name="connsiteY2" fmla="*/ 138397 h 287785"/>
              <a:gd name="connsiteX3" fmla="*/ 2365424 w 2367518"/>
              <a:gd name="connsiteY3" fmla="*/ 0 h 287785"/>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54251"/>
              <a:gd name="connsiteY0" fmla="*/ 312159 h 312159"/>
              <a:gd name="connsiteX1" fmla="*/ 286010 w 2354251"/>
              <a:gd name="connsiteY1" fmla="*/ 168552 h 312159"/>
              <a:gd name="connsiteX2" fmla="*/ 2078926 w 2354251"/>
              <a:gd name="connsiteY2" fmla="*/ 162771 h 312159"/>
              <a:gd name="connsiteX3" fmla="*/ 2343774 w 2354251"/>
              <a:gd name="connsiteY3" fmla="*/ 0 h 312159"/>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44660"/>
              <a:gd name="connsiteY0" fmla="*/ 312159 h 312159"/>
              <a:gd name="connsiteX1" fmla="*/ 286010 w 2344660"/>
              <a:gd name="connsiteY1" fmla="*/ 168552 h 312159"/>
              <a:gd name="connsiteX2" fmla="*/ 2078926 w 2344660"/>
              <a:gd name="connsiteY2" fmla="*/ 162771 h 312159"/>
              <a:gd name="connsiteX3" fmla="*/ 2343774 w 2344660"/>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943 w 2343483"/>
              <a:gd name="connsiteY0" fmla="*/ 312159 h 312159"/>
              <a:gd name="connsiteX1" fmla="*/ 285719 w 2343483"/>
              <a:gd name="connsiteY1" fmla="*/ 168552 h 312159"/>
              <a:gd name="connsiteX2" fmla="*/ 2067809 w 2343483"/>
              <a:gd name="connsiteY2" fmla="*/ 162772 h 312159"/>
              <a:gd name="connsiteX3" fmla="*/ 2343483 w 2343483"/>
              <a:gd name="connsiteY3" fmla="*/ 0 h 312159"/>
              <a:gd name="connsiteX0" fmla="*/ 4943 w 2359721"/>
              <a:gd name="connsiteY0" fmla="*/ 307284 h 307284"/>
              <a:gd name="connsiteX1" fmla="*/ 285719 w 2359721"/>
              <a:gd name="connsiteY1" fmla="*/ 163677 h 307284"/>
              <a:gd name="connsiteX2" fmla="*/ 2067809 w 2359721"/>
              <a:gd name="connsiteY2" fmla="*/ 157897 h 307284"/>
              <a:gd name="connsiteX3" fmla="*/ 2359721 w 2359721"/>
              <a:gd name="connsiteY3" fmla="*/ 0 h 307284"/>
              <a:gd name="connsiteX0" fmla="*/ 4943 w 2363146"/>
              <a:gd name="connsiteY0" fmla="*/ 307284 h 307284"/>
              <a:gd name="connsiteX1" fmla="*/ 285719 w 2363146"/>
              <a:gd name="connsiteY1" fmla="*/ 163677 h 307284"/>
              <a:gd name="connsiteX2" fmla="*/ 2067809 w 2363146"/>
              <a:gd name="connsiteY2" fmla="*/ 157897 h 307284"/>
              <a:gd name="connsiteX3" fmla="*/ 2359721 w 2363146"/>
              <a:gd name="connsiteY3" fmla="*/ 0 h 307284"/>
              <a:gd name="connsiteX0" fmla="*/ 4943 w 2340375"/>
              <a:gd name="connsiteY0" fmla="*/ 307284 h 307284"/>
              <a:gd name="connsiteX1" fmla="*/ 285719 w 2340375"/>
              <a:gd name="connsiteY1" fmla="*/ 163677 h 307284"/>
              <a:gd name="connsiteX2" fmla="*/ 2067809 w 2340375"/>
              <a:gd name="connsiteY2" fmla="*/ 157897 h 307284"/>
              <a:gd name="connsiteX3" fmla="*/ 2332659 w 2340375"/>
              <a:gd name="connsiteY3" fmla="*/ 0 h 307284"/>
              <a:gd name="connsiteX0" fmla="*/ 4943 w 2342772"/>
              <a:gd name="connsiteY0" fmla="*/ 307284 h 307284"/>
              <a:gd name="connsiteX1" fmla="*/ 285719 w 2342772"/>
              <a:gd name="connsiteY1" fmla="*/ 163677 h 307284"/>
              <a:gd name="connsiteX2" fmla="*/ 2067809 w 2342772"/>
              <a:gd name="connsiteY2" fmla="*/ 157897 h 307284"/>
              <a:gd name="connsiteX3" fmla="*/ 2332659 w 2342772"/>
              <a:gd name="connsiteY3" fmla="*/ 0 h 307284"/>
              <a:gd name="connsiteX0" fmla="*/ 4943 w 2333078"/>
              <a:gd name="connsiteY0" fmla="*/ 307284 h 307284"/>
              <a:gd name="connsiteX1" fmla="*/ 285719 w 2333078"/>
              <a:gd name="connsiteY1" fmla="*/ 163677 h 307284"/>
              <a:gd name="connsiteX2" fmla="*/ 2067809 w 2333078"/>
              <a:gd name="connsiteY2" fmla="*/ 157897 h 307284"/>
              <a:gd name="connsiteX3" fmla="*/ 2332659 w 2333078"/>
              <a:gd name="connsiteY3" fmla="*/ 0 h 307284"/>
              <a:gd name="connsiteX0" fmla="*/ 7284 w 2335419"/>
              <a:gd name="connsiteY0" fmla="*/ 307284 h 307284"/>
              <a:gd name="connsiteX1" fmla="*/ 288060 w 2335419"/>
              <a:gd name="connsiteY1" fmla="*/ 163677 h 307284"/>
              <a:gd name="connsiteX2" fmla="*/ 2070150 w 2335419"/>
              <a:gd name="connsiteY2" fmla="*/ 157897 h 307284"/>
              <a:gd name="connsiteX3" fmla="*/ 2335000 w 2335419"/>
              <a:gd name="connsiteY3" fmla="*/ 0 h 307284"/>
              <a:gd name="connsiteX0" fmla="*/ 4944 w 2333079"/>
              <a:gd name="connsiteY0" fmla="*/ 307284 h 307284"/>
              <a:gd name="connsiteX1" fmla="*/ 285720 w 2333079"/>
              <a:gd name="connsiteY1" fmla="*/ 163677 h 307284"/>
              <a:gd name="connsiteX2" fmla="*/ 2067810 w 2333079"/>
              <a:gd name="connsiteY2" fmla="*/ 157897 h 307284"/>
              <a:gd name="connsiteX3" fmla="*/ 2332660 w 2333079"/>
              <a:gd name="connsiteY3" fmla="*/ 0 h 307284"/>
              <a:gd name="connsiteX0" fmla="*/ 4 w 2328139"/>
              <a:gd name="connsiteY0" fmla="*/ 307284 h 307284"/>
              <a:gd name="connsiteX1" fmla="*/ 280780 w 2328139"/>
              <a:gd name="connsiteY1" fmla="*/ 163677 h 307284"/>
              <a:gd name="connsiteX2" fmla="*/ 2062870 w 2328139"/>
              <a:gd name="connsiteY2" fmla="*/ 157897 h 307284"/>
              <a:gd name="connsiteX3" fmla="*/ 2327720 w 2328139"/>
              <a:gd name="connsiteY3" fmla="*/ 0 h 307284"/>
              <a:gd name="connsiteX0" fmla="*/ 1354 w 2329194"/>
              <a:gd name="connsiteY0" fmla="*/ 307284 h 307284"/>
              <a:gd name="connsiteX1" fmla="*/ 282130 w 2329194"/>
              <a:gd name="connsiteY1" fmla="*/ 163677 h 307284"/>
              <a:gd name="connsiteX2" fmla="*/ 1885401 w 2329194"/>
              <a:gd name="connsiteY2" fmla="*/ 181720 h 307284"/>
              <a:gd name="connsiteX3" fmla="*/ 2329070 w 2329194"/>
              <a:gd name="connsiteY3" fmla="*/ 0 h 307284"/>
              <a:gd name="connsiteX0" fmla="*/ 4 w 2327844"/>
              <a:gd name="connsiteY0" fmla="*/ 307284 h 307284"/>
              <a:gd name="connsiteX1" fmla="*/ 683118 w 2327844"/>
              <a:gd name="connsiteY1" fmla="*/ 192794 h 307284"/>
              <a:gd name="connsiteX2" fmla="*/ 1884051 w 2327844"/>
              <a:gd name="connsiteY2" fmla="*/ 181720 h 307284"/>
              <a:gd name="connsiteX3" fmla="*/ 2327720 w 2327844"/>
              <a:gd name="connsiteY3" fmla="*/ 0 h 307284"/>
              <a:gd name="connsiteX0" fmla="*/ 4 w 2327844"/>
              <a:gd name="connsiteY0" fmla="*/ 307284 h 307284"/>
              <a:gd name="connsiteX1" fmla="*/ 683118 w 2327844"/>
              <a:gd name="connsiteY1" fmla="*/ 192794 h 307284"/>
              <a:gd name="connsiteX2" fmla="*/ 1884051 w 2327844"/>
              <a:gd name="connsiteY2" fmla="*/ 181720 h 307284"/>
              <a:gd name="connsiteX3" fmla="*/ 2327720 w 2327844"/>
              <a:gd name="connsiteY3" fmla="*/ 0 h 307284"/>
              <a:gd name="connsiteX0" fmla="*/ 4 w 2327844"/>
              <a:gd name="connsiteY0" fmla="*/ 307284 h 307284"/>
              <a:gd name="connsiteX1" fmla="*/ 794879 w 2327844"/>
              <a:gd name="connsiteY1" fmla="*/ 184853 h 307284"/>
              <a:gd name="connsiteX2" fmla="*/ 1884051 w 2327844"/>
              <a:gd name="connsiteY2" fmla="*/ 181720 h 307284"/>
              <a:gd name="connsiteX3" fmla="*/ 2327720 w 2327844"/>
              <a:gd name="connsiteY3" fmla="*/ 0 h 307284"/>
              <a:gd name="connsiteX0" fmla="*/ 4 w 2327844"/>
              <a:gd name="connsiteY0" fmla="*/ 307284 h 307284"/>
              <a:gd name="connsiteX1" fmla="*/ 755765 w 2327844"/>
              <a:gd name="connsiteY1" fmla="*/ 157084 h 307284"/>
              <a:gd name="connsiteX2" fmla="*/ 1884051 w 2327844"/>
              <a:gd name="connsiteY2" fmla="*/ 181720 h 307284"/>
              <a:gd name="connsiteX3" fmla="*/ 2327720 w 2327844"/>
              <a:gd name="connsiteY3" fmla="*/ 0 h 307284"/>
              <a:gd name="connsiteX0" fmla="*/ 4 w 2327862"/>
              <a:gd name="connsiteY0" fmla="*/ 307284 h 307284"/>
              <a:gd name="connsiteX1" fmla="*/ 755765 w 2327862"/>
              <a:gd name="connsiteY1" fmla="*/ 157084 h 307284"/>
              <a:gd name="connsiteX2" fmla="*/ 1923183 w 2327862"/>
              <a:gd name="connsiteY2" fmla="*/ 147008 h 307284"/>
              <a:gd name="connsiteX3" fmla="*/ 2327720 w 2327862"/>
              <a:gd name="connsiteY3" fmla="*/ 0 h 307284"/>
              <a:gd name="connsiteX0" fmla="*/ 4 w 2327862"/>
              <a:gd name="connsiteY0" fmla="*/ 307284 h 307284"/>
              <a:gd name="connsiteX1" fmla="*/ 657962 w 2327862"/>
              <a:gd name="connsiteY1" fmla="*/ 152456 h 307284"/>
              <a:gd name="connsiteX2" fmla="*/ 1923183 w 2327862"/>
              <a:gd name="connsiteY2" fmla="*/ 147008 h 307284"/>
              <a:gd name="connsiteX3" fmla="*/ 2327720 w 2327862"/>
              <a:gd name="connsiteY3" fmla="*/ 0 h 307284"/>
              <a:gd name="connsiteX0" fmla="*/ 4 w 2327862"/>
              <a:gd name="connsiteY0" fmla="*/ 307284 h 307284"/>
              <a:gd name="connsiteX1" fmla="*/ 657962 w 2327862"/>
              <a:gd name="connsiteY1" fmla="*/ 152456 h 307284"/>
              <a:gd name="connsiteX2" fmla="*/ 1923183 w 2327862"/>
              <a:gd name="connsiteY2" fmla="*/ 147008 h 307284"/>
              <a:gd name="connsiteX3" fmla="*/ 2327720 w 2327862"/>
              <a:gd name="connsiteY3" fmla="*/ 0 h 307284"/>
              <a:gd name="connsiteX0" fmla="*/ 4 w 2327862"/>
              <a:gd name="connsiteY0" fmla="*/ 307284 h 307284"/>
              <a:gd name="connsiteX1" fmla="*/ 775344 w 2327862"/>
              <a:gd name="connsiteY1" fmla="*/ 152456 h 307284"/>
              <a:gd name="connsiteX2" fmla="*/ 1923183 w 2327862"/>
              <a:gd name="connsiteY2" fmla="*/ 147008 h 307284"/>
              <a:gd name="connsiteX3" fmla="*/ 2327720 w 2327862"/>
              <a:gd name="connsiteY3" fmla="*/ 0 h 307284"/>
              <a:gd name="connsiteX0" fmla="*/ 4 w 2327844"/>
              <a:gd name="connsiteY0" fmla="*/ 307284 h 307284"/>
              <a:gd name="connsiteX1" fmla="*/ 775344 w 2327844"/>
              <a:gd name="connsiteY1" fmla="*/ 152456 h 307284"/>
              <a:gd name="connsiteX2" fmla="*/ 1884071 w 2327844"/>
              <a:gd name="connsiteY2" fmla="*/ 144693 h 307284"/>
              <a:gd name="connsiteX3" fmla="*/ 2327720 w 2327844"/>
              <a:gd name="connsiteY3" fmla="*/ 0 h 307284"/>
              <a:gd name="connsiteX0" fmla="*/ 0 w 2327840"/>
              <a:gd name="connsiteY0" fmla="*/ 307284 h 307284"/>
              <a:gd name="connsiteX1" fmla="*/ 1884067 w 2327840"/>
              <a:gd name="connsiteY1" fmla="*/ 144693 h 307284"/>
              <a:gd name="connsiteX2" fmla="*/ 2327716 w 2327840"/>
              <a:gd name="connsiteY2" fmla="*/ 0 h 307284"/>
              <a:gd name="connsiteX0" fmla="*/ 0 w 2327741"/>
              <a:gd name="connsiteY0" fmla="*/ 307284 h 307284"/>
              <a:gd name="connsiteX1" fmla="*/ 1003789 w 2327741"/>
              <a:gd name="connsiteY1" fmla="*/ 147007 h 307284"/>
              <a:gd name="connsiteX2" fmla="*/ 2327716 w 2327741"/>
              <a:gd name="connsiteY2" fmla="*/ 0 h 307284"/>
              <a:gd name="connsiteX0" fmla="*/ 0 w 2327795"/>
              <a:gd name="connsiteY0" fmla="*/ 307284 h 307284"/>
              <a:gd name="connsiteX1" fmla="*/ 1003789 w 2327795"/>
              <a:gd name="connsiteY1" fmla="*/ 147007 h 307284"/>
              <a:gd name="connsiteX2" fmla="*/ 2327716 w 2327795"/>
              <a:gd name="connsiteY2" fmla="*/ 0 h 307284"/>
              <a:gd name="connsiteX0" fmla="*/ 0 w 2327795"/>
              <a:gd name="connsiteY0" fmla="*/ 307284 h 307284"/>
              <a:gd name="connsiteX1" fmla="*/ 1003789 w 2327795"/>
              <a:gd name="connsiteY1" fmla="*/ 147007 h 307284"/>
              <a:gd name="connsiteX2" fmla="*/ 2327716 w 2327795"/>
              <a:gd name="connsiteY2" fmla="*/ 0 h 307284"/>
              <a:gd name="connsiteX0" fmla="*/ 2716 w 2330511"/>
              <a:gd name="connsiteY0" fmla="*/ 307284 h 307284"/>
              <a:gd name="connsiteX1" fmla="*/ 1006505 w 2330511"/>
              <a:gd name="connsiteY1" fmla="*/ 147007 h 307284"/>
              <a:gd name="connsiteX2" fmla="*/ 2330432 w 2330511"/>
              <a:gd name="connsiteY2" fmla="*/ 0 h 307284"/>
              <a:gd name="connsiteX0" fmla="*/ 1188 w 2329023"/>
              <a:gd name="connsiteY0" fmla="*/ 307284 h 307284"/>
              <a:gd name="connsiteX1" fmla="*/ 1141906 w 2329023"/>
              <a:gd name="connsiteY1" fmla="*/ 137750 h 307284"/>
              <a:gd name="connsiteX2" fmla="*/ 2328904 w 2329023"/>
              <a:gd name="connsiteY2" fmla="*/ 0 h 307284"/>
              <a:gd name="connsiteX0" fmla="*/ 1582 w 2329417"/>
              <a:gd name="connsiteY0" fmla="*/ 307284 h 307284"/>
              <a:gd name="connsiteX1" fmla="*/ 1142300 w 2329417"/>
              <a:gd name="connsiteY1" fmla="*/ 137750 h 307284"/>
              <a:gd name="connsiteX2" fmla="*/ 2329298 w 2329417"/>
              <a:gd name="connsiteY2" fmla="*/ 0 h 307284"/>
              <a:gd name="connsiteX0" fmla="*/ 1582 w 2329417"/>
              <a:gd name="connsiteY0" fmla="*/ 307284 h 307284"/>
              <a:gd name="connsiteX1" fmla="*/ 1142300 w 2329417"/>
              <a:gd name="connsiteY1" fmla="*/ 137750 h 307284"/>
              <a:gd name="connsiteX2" fmla="*/ 2329298 w 2329417"/>
              <a:gd name="connsiteY2" fmla="*/ 0 h 307284"/>
              <a:gd name="connsiteX0" fmla="*/ 554 w 2331487"/>
              <a:gd name="connsiteY0" fmla="*/ 307284 h 307284"/>
              <a:gd name="connsiteX1" fmla="*/ 1450607 w 2331487"/>
              <a:gd name="connsiteY1" fmla="*/ 142528 h 307284"/>
              <a:gd name="connsiteX2" fmla="*/ 2328270 w 2331487"/>
              <a:gd name="connsiteY2" fmla="*/ 0 h 307284"/>
              <a:gd name="connsiteX0" fmla="*/ 449 w 2343557"/>
              <a:gd name="connsiteY0" fmla="*/ 307284 h 307284"/>
              <a:gd name="connsiteX1" fmla="*/ 1553629 w 2343557"/>
              <a:gd name="connsiteY1" fmla="*/ 144917 h 307284"/>
              <a:gd name="connsiteX2" fmla="*/ 2328165 w 2343557"/>
              <a:gd name="connsiteY2" fmla="*/ 0 h 307284"/>
            </a:gdLst>
            <a:ahLst/>
            <a:cxnLst>
              <a:cxn ang="0">
                <a:pos x="connsiteX0" y="connsiteY0"/>
              </a:cxn>
              <a:cxn ang="0">
                <a:pos x="connsiteX1" y="connsiteY1"/>
              </a:cxn>
              <a:cxn ang="0">
                <a:pos x="connsiteX2" y="connsiteY2"/>
              </a:cxn>
            </a:cxnLst>
            <a:rect l="l" t="t" r="r" b="b"/>
            <a:pathLst>
              <a:path w="2343557" h="307284">
                <a:moveTo>
                  <a:pt x="449" y="307284"/>
                </a:moveTo>
                <a:cubicBezTo>
                  <a:pt x="-17834" y="197046"/>
                  <a:pt x="520140" y="145221"/>
                  <a:pt x="1553629" y="144917"/>
                </a:cubicBezTo>
                <a:cubicBezTo>
                  <a:pt x="2502819" y="142258"/>
                  <a:pt x="2334540" y="127341"/>
                  <a:pt x="2328165" y="0"/>
                </a:cubicBezTo>
              </a:path>
            </a:pathLst>
          </a:custGeom>
          <a:noFill/>
          <a:ln w="25400">
            <a:solidFill>
              <a:srgbClr val="D83B01"/>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Arrow31_41">
            <a:extLst>
              <a:ext uri="{FF2B5EF4-FFF2-40B4-BE49-F238E27FC236}">
                <a16:creationId xmlns:a16="http://schemas.microsoft.com/office/drawing/2014/main" id="{FE2A6C6E-CA26-4516-B883-8081BC3D9D36}"/>
              </a:ext>
              <a:ext uri="{147F2762-F138-4A5C-976F-8EAC2B608ADB}">
                <a16:predDERef xmlns:a16="http://schemas.microsoft.com/office/drawing/2014/main" pred="{D58B0CCE-3D01-42FF-B104-E8C416732303}"/>
              </a:ext>
              <a:ext uri="{C183D7F6-B498-43B3-948B-1728B52AA6E4}">
                <adec:decorative xmlns:adec="http://schemas.microsoft.com/office/drawing/2017/decorative" val="1"/>
              </a:ext>
            </a:extLst>
          </xdr:cNvPr>
          <xdr:cNvSpPr/>
        </xdr:nvSpPr>
        <xdr:spPr>
          <a:xfrm rot="5400000" flipH="1">
            <a:off x="5799325" y="4995322"/>
            <a:ext cx="158022" cy="378178"/>
          </a:xfrm>
          <a:custGeom>
            <a:avLst/>
            <a:gdLst>
              <a:gd name="connsiteX0" fmla="*/ 0 w 422414"/>
              <a:gd name="connsiteY0" fmla="*/ 472108 h 472108"/>
              <a:gd name="connsiteX1" fmla="*/ 223631 w 422414"/>
              <a:gd name="connsiteY1" fmla="*/ 356152 h 472108"/>
              <a:gd name="connsiteX2" fmla="*/ 422414 w 422414"/>
              <a:gd name="connsiteY2" fmla="*/ 0 h 472108"/>
              <a:gd name="connsiteX0" fmla="*/ 0 w 422414"/>
              <a:gd name="connsiteY0" fmla="*/ 472108 h 472108"/>
              <a:gd name="connsiteX1" fmla="*/ 422414 w 422414"/>
              <a:gd name="connsiteY1" fmla="*/ 0 h 472108"/>
              <a:gd name="connsiteX0" fmla="*/ 0 w 131373"/>
              <a:gd name="connsiteY0" fmla="*/ 488596 h 488596"/>
              <a:gd name="connsiteX1" fmla="*/ 131373 w 131373"/>
              <a:gd name="connsiteY1" fmla="*/ 0 h 488596"/>
              <a:gd name="connsiteX0" fmla="*/ 11502 w 11502"/>
              <a:gd name="connsiteY0" fmla="*/ 230282 h 230282"/>
              <a:gd name="connsiteX1" fmla="*/ 0 w 11502"/>
              <a:gd name="connsiteY1" fmla="*/ 0 h 230282"/>
              <a:gd name="connsiteX0" fmla="*/ 0 w 4373"/>
              <a:gd name="connsiteY0" fmla="*/ 230282 h 230282"/>
              <a:gd name="connsiteX1" fmla="*/ 4373 w 4373"/>
              <a:gd name="connsiteY1" fmla="*/ 0 h 230282"/>
              <a:gd name="connsiteX0" fmla="*/ 0 w 300418"/>
              <a:gd name="connsiteY0" fmla="*/ 7375 h 7375"/>
              <a:gd name="connsiteX1" fmla="*/ 300418 w 300418"/>
              <a:gd name="connsiteY1" fmla="*/ 0 h 7375"/>
              <a:gd name="connsiteX0" fmla="*/ 0 w 10000"/>
              <a:gd name="connsiteY0" fmla="*/ 10029 h 10029"/>
              <a:gd name="connsiteX1" fmla="*/ 10000 w 10000"/>
              <a:gd name="connsiteY1" fmla="*/ 29 h 10029"/>
              <a:gd name="connsiteX0" fmla="*/ 0 w 9655"/>
              <a:gd name="connsiteY0" fmla="*/ 11695 h 11695"/>
              <a:gd name="connsiteX1" fmla="*/ 9655 w 9655"/>
              <a:gd name="connsiteY1" fmla="*/ 23 h 11695"/>
            </a:gdLst>
            <a:ahLst/>
            <a:cxnLst>
              <a:cxn ang="0">
                <a:pos x="connsiteX0" y="connsiteY0"/>
              </a:cxn>
              <a:cxn ang="0">
                <a:pos x="connsiteX1" y="connsiteY1"/>
              </a:cxn>
            </a:cxnLst>
            <a:rect l="l" t="t" r="r" b="b"/>
            <a:pathLst>
              <a:path w="9655" h="11695">
                <a:moveTo>
                  <a:pt x="0" y="11695"/>
                </a:moveTo>
                <a:cubicBezTo>
                  <a:pt x="111" y="7176"/>
                  <a:pt x="-814" y="-474"/>
                  <a:pt x="9655" y="23"/>
                </a:cubicBezTo>
              </a:path>
            </a:pathLst>
          </a:custGeom>
          <a:noFill/>
          <a:ln w="25400">
            <a:solidFill>
              <a:srgbClr val="007D7A"/>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Arrow31_44">
            <a:extLst>
              <a:ext uri="{FF2B5EF4-FFF2-40B4-BE49-F238E27FC236}">
                <a16:creationId xmlns:a16="http://schemas.microsoft.com/office/drawing/2014/main" id="{BAF7B461-19C1-45F2-9880-B867798CF9E9}"/>
              </a:ext>
              <a:ext uri="{147F2762-F138-4A5C-976F-8EAC2B608ADB}">
                <a16:predDERef xmlns:a16="http://schemas.microsoft.com/office/drawing/2014/main" pred="{A057F024-3919-4FCF-8BBE-0515A1D36692}"/>
              </a:ext>
              <a:ext uri="{C183D7F6-B498-43B3-948B-1728B52AA6E4}">
                <adec:decorative xmlns:adec="http://schemas.microsoft.com/office/drawing/2017/decorative" val="1"/>
              </a:ext>
            </a:extLst>
          </xdr:cNvPr>
          <xdr:cNvSpPr/>
        </xdr:nvSpPr>
        <xdr:spPr>
          <a:xfrm rot="5400000">
            <a:off x="4624264" y="6596353"/>
            <a:ext cx="2726561" cy="643465"/>
          </a:xfrm>
          <a:custGeom>
            <a:avLst/>
            <a:gdLst>
              <a:gd name="connsiteX0" fmla="*/ 0 w 1772478"/>
              <a:gd name="connsiteY0" fmla="*/ 472109 h 472109"/>
              <a:gd name="connsiteX1" fmla="*/ 173934 w 1772478"/>
              <a:gd name="connsiteY1" fmla="*/ 323022 h 472109"/>
              <a:gd name="connsiteX2" fmla="*/ 571500 w 1772478"/>
              <a:gd name="connsiteY2" fmla="*/ 240196 h 472109"/>
              <a:gd name="connsiteX3" fmla="*/ 1557130 w 1772478"/>
              <a:gd name="connsiteY3" fmla="*/ 91109 h 472109"/>
              <a:gd name="connsiteX4" fmla="*/ 1772478 w 1772478"/>
              <a:gd name="connsiteY4" fmla="*/ 0 h 472109"/>
              <a:gd name="connsiteX0" fmla="*/ 0 w 1772478"/>
              <a:gd name="connsiteY0" fmla="*/ 472109 h 472109"/>
              <a:gd name="connsiteX1" fmla="*/ 173934 w 1772478"/>
              <a:gd name="connsiteY1" fmla="*/ 323022 h 472109"/>
              <a:gd name="connsiteX2" fmla="*/ 1557130 w 1772478"/>
              <a:gd name="connsiteY2" fmla="*/ 91109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63948 w 1772478"/>
              <a:gd name="connsiteY1" fmla="*/ 271517 h 472109"/>
              <a:gd name="connsiteX2" fmla="*/ 1561561 w 1772478"/>
              <a:gd name="connsiteY2" fmla="*/ 206009 h 472109"/>
              <a:gd name="connsiteX3" fmla="*/ 1772478 w 1772478"/>
              <a:gd name="connsiteY3" fmla="*/ 0 h 472109"/>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8340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89275 w 1391328"/>
              <a:gd name="connsiteY2" fmla="*/ 245629 h 468146"/>
              <a:gd name="connsiteX3" fmla="*/ 1391328 w 1391328"/>
              <a:gd name="connsiteY3" fmla="*/ 0 h 468146"/>
              <a:gd name="connsiteX0" fmla="*/ 0 w 1429217"/>
              <a:gd name="connsiteY0" fmla="*/ 419400 h 419400"/>
              <a:gd name="connsiteX1" fmla="*/ 253711 w 1429217"/>
              <a:gd name="connsiteY1" fmla="*/ 246545 h 419400"/>
              <a:gd name="connsiteX2" fmla="*/ 1189275 w 1429217"/>
              <a:gd name="connsiteY2" fmla="*/ 196883 h 419400"/>
              <a:gd name="connsiteX3" fmla="*/ 1429217 w 1429217"/>
              <a:gd name="connsiteY3" fmla="*/ 0 h 419400"/>
              <a:gd name="connsiteX0" fmla="*/ 0 w 1434630"/>
              <a:gd name="connsiteY0" fmla="*/ 404776 h 404776"/>
              <a:gd name="connsiteX1" fmla="*/ 253711 w 1434630"/>
              <a:gd name="connsiteY1" fmla="*/ 231921 h 404776"/>
              <a:gd name="connsiteX2" fmla="*/ 1189275 w 1434630"/>
              <a:gd name="connsiteY2" fmla="*/ 182259 h 404776"/>
              <a:gd name="connsiteX3" fmla="*/ 1434630 w 1434630"/>
              <a:gd name="connsiteY3" fmla="*/ 0 h 404776"/>
              <a:gd name="connsiteX0" fmla="*/ 0 w 1434675"/>
              <a:gd name="connsiteY0" fmla="*/ 404861 h 404861"/>
              <a:gd name="connsiteX1" fmla="*/ 253711 w 1434675"/>
              <a:gd name="connsiteY1" fmla="*/ 232006 h 404861"/>
              <a:gd name="connsiteX2" fmla="*/ 1189275 w 1434675"/>
              <a:gd name="connsiteY2" fmla="*/ 182344 h 404861"/>
              <a:gd name="connsiteX3" fmla="*/ 1434630 w 1434675"/>
              <a:gd name="connsiteY3" fmla="*/ 85 h 404861"/>
              <a:gd name="connsiteX0" fmla="*/ 0 w 1456321"/>
              <a:gd name="connsiteY0" fmla="*/ 395120 h 395120"/>
              <a:gd name="connsiteX1" fmla="*/ 253711 w 1456321"/>
              <a:gd name="connsiteY1" fmla="*/ 222265 h 395120"/>
              <a:gd name="connsiteX2" fmla="*/ 1189275 w 1456321"/>
              <a:gd name="connsiteY2" fmla="*/ 172603 h 395120"/>
              <a:gd name="connsiteX3" fmla="*/ 1456281 w 1456321"/>
              <a:gd name="connsiteY3" fmla="*/ 93 h 395120"/>
              <a:gd name="connsiteX0" fmla="*/ 0 w 1515851"/>
              <a:gd name="connsiteY0" fmla="*/ 385380 h 385380"/>
              <a:gd name="connsiteX1" fmla="*/ 253711 w 1515851"/>
              <a:gd name="connsiteY1" fmla="*/ 212525 h 385380"/>
              <a:gd name="connsiteX2" fmla="*/ 1189275 w 1515851"/>
              <a:gd name="connsiteY2" fmla="*/ 162863 h 385380"/>
              <a:gd name="connsiteX3" fmla="*/ 1515820 w 1515851"/>
              <a:gd name="connsiteY3" fmla="*/ 102 h 385380"/>
              <a:gd name="connsiteX0" fmla="*/ 0 w 1515855"/>
              <a:gd name="connsiteY0" fmla="*/ 385367 h 385367"/>
              <a:gd name="connsiteX1" fmla="*/ 253711 w 1515855"/>
              <a:gd name="connsiteY1" fmla="*/ 212512 h 385367"/>
              <a:gd name="connsiteX2" fmla="*/ 1189275 w 1515855"/>
              <a:gd name="connsiteY2" fmla="*/ 162850 h 385367"/>
              <a:gd name="connsiteX3" fmla="*/ 1515820 w 1515855"/>
              <a:gd name="connsiteY3" fmla="*/ 89 h 385367"/>
              <a:gd name="connsiteX0" fmla="*/ 0 w 1515820"/>
              <a:gd name="connsiteY0" fmla="*/ 385278 h 385278"/>
              <a:gd name="connsiteX1" fmla="*/ 253711 w 1515820"/>
              <a:gd name="connsiteY1" fmla="*/ 212423 h 385278"/>
              <a:gd name="connsiteX2" fmla="*/ 1515820 w 1515820"/>
              <a:gd name="connsiteY2" fmla="*/ 0 h 385278"/>
              <a:gd name="connsiteX0" fmla="*/ 6905 w 1522725"/>
              <a:gd name="connsiteY0" fmla="*/ 385278 h 385278"/>
              <a:gd name="connsiteX1" fmla="*/ 33286 w 1522725"/>
              <a:gd name="connsiteY1" fmla="*/ 231921 h 385278"/>
              <a:gd name="connsiteX2" fmla="*/ 1522725 w 1522725"/>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42 w 1515862"/>
              <a:gd name="connsiteY0" fmla="*/ 385278 h 385278"/>
              <a:gd name="connsiteX1" fmla="*/ 10185 w 1515862"/>
              <a:gd name="connsiteY1" fmla="*/ 241671 h 385278"/>
              <a:gd name="connsiteX2" fmla="*/ 1515862 w 1515862"/>
              <a:gd name="connsiteY2" fmla="*/ 0 h 385278"/>
              <a:gd name="connsiteX0" fmla="*/ 42 w 2343994"/>
              <a:gd name="connsiteY0" fmla="*/ 185418 h 185418"/>
              <a:gd name="connsiteX1" fmla="*/ 10185 w 2343994"/>
              <a:gd name="connsiteY1" fmla="*/ 41811 h 185418"/>
              <a:gd name="connsiteX2" fmla="*/ 2343994 w 2343994"/>
              <a:gd name="connsiteY2" fmla="*/ 0 h 185418"/>
              <a:gd name="connsiteX0" fmla="*/ 42 w 2343994"/>
              <a:gd name="connsiteY0" fmla="*/ 186973 h 186973"/>
              <a:gd name="connsiteX1" fmla="*/ 10185 w 2343994"/>
              <a:gd name="connsiteY1" fmla="*/ 43366 h 186973"/>
              <a:gd name="connsiteX2" fmla="*/ 2343994 w 2343994"/>
              <a:gd name="connsiteY2" fmla="*/ 1555 h 186973"/>
              <a:gd name="connsiteX0" fmla="*/ 42 w 2343994"/>
              <a:gd name="connsiteY0" fmla="*/ 185418 h 185418"/>
              <a:gd name="connsiteX1" fmla="*/ 10185 w 2343994"/>
              <a:gd name="connsiteY1" fmla="*/ 41811 h 185418"/>
              <a:gd name="connsiteX2" fmla="*/ 2343994 w 2343994"/>
              <a:gd name="connsiteY2" fmla="*/ 0 h 185418"/>
              <a:gd name="connsiteX0" fmla="*/ 682 w 2344634"/>
              <a:gd name="connsiteY0" fmla="*/ 185418 h 185418"/>
              <a:gd name="connsiteX1" fmla="*/ 0 w 2344634"/>
              <a:gd name="connsiteY1" fmla="*/ 22312 h 185418"/>
              <a:gd name="connsiteX2" fmla="*/ 2344634 w 2344634"/>
              <a:gd name="connsiteY2" fmla="*/ 0 h 185418"/>
              <a:gd name="connsiteX0" fmla="*/ 682 w 2339221"/>
              <a:gd name="connsiteY0" fmla="*/ 278036 h 278036"/>
              <a:gd name="connsiteX1" fmla="*/ 0 w 2339221"/>
              <a:gd name="connsiteY1" fmla="*/ 114930 h 278036"/>
              <a:gd name="connsiteX2" fmla="*/ 2339221 w 2339221"/>
              <a:gd name="connsiteY2" fmla="*/ 0 h 278036"/>
              <a:gd name="connsiteX0" fmla="*/ 682 w 2339221"/>
              <a:gd name="connsiteY0" fmla="*/ 278036 h 278036"/>
              <a:gd name="connsiteX1" fmla="*/ 0 w 2339221"/>
              <a:gd name="connsiteY1" fmla="*/ 114930 h 278036"/>
              <a:gd name="connsiteX2" fmla="*/ 2339221 w 2339221"/>
              <a:gd name="connsiteY2" fmla="*/ 0 h 278036"/>
              <a:gd name="connsiteX0" fmla="*/ 682 w 2339233"/>
              <a:gd name="connsiteY0" fmla="*/ 278036 h 278036"/>
              <a:gd name="connsiteX1" fmla="*/ 0 w 2339233"/>
              <a:gd name="connsiteY1" fmla="*/ 114930 h 278036"/>
              <a:gd name="connsiteX2" fmla="*/ 2339221 w 2339233"/>
              <a:gd name="connsiteY2" fmla="*/ 0 h 278036"/>
              <a:gd name="connsiteX0" fmla="*/ 682 w 2339221"/>
              <a:gd name="connsiteY0" fmla="*/ 292660 h 292660"/>
              <a:gd name="connsiteX1" fmla="*/ 0 w 2339221"/>
              <a:gd name="connsiteY1" fmla="*/ 129554 h 292660"/>
              <a:gd name="connsiteX2" fmla="*/ 2339221 w 2339221"/>
              <a:gd name="connsiteY2" fmla="*/ 0 h 292660"/>
              <a:gd name="connsiteX0" fmla="*/ 682 w 2339221"/>
              <a:gd name="connsiteY0" fmla="*/ 292660 h 292660"/>
              <a:gd name="connsiteX1" fmla="*/ 0 w 2339221"/>
              <a:gd name="connsiteY1" fmla="*/ 129554 h 292660"/>
              <a:gd name="connsiteX2" fmla="*/ 2339221 w 2339221"/>
              <a:gd name="connsiteY2" fmla="*/ 0 h 292660"/>
              <a:gd name="connsiteX0" fmla="*/ 347265 w 2685804"/>
              <a:gd name="connsiteY0" fmla="*/ 292660 h 292660"/>
              <a:gd name="connsiteX1" fmla="*/ 346583 w 2685804"/>
              <a:gd name="connsiteY1" fmla="*/ 129554 h 292660"/>
              <a:gd name="connsiteX2" fmla="*/ 2685804 w 2685804"/>
              <a:gd name="connsiteY2" fmla="*/ 0 h 292660"/>
              <a:gd name="connsiteX0" fmla="*/ 40418 w 2378957"/>
              <a:gd name="connsiteY0" fmla="*/ 292660 h 292660"/>
              <a:gd name="connsiteX1" fmla="*/ 564762 w 2378957"/>
              <a:gd name="connsiteY1" fmla="*/ 173426 h 292660"/>
              <a:gd name="connsiteX2" fmla="*/ 2378957 w 2378957"/>
              <a:gd name="connsiteY2" fmla="*/ 0 h 292660"/>
              <a:gd name="connsiteX0" fmla="*/ 2 w 2338541"/>
              <a:gd name="connsiteY0" fmla="*/ 292660 h 292660"/>
              <a:gd name="connsiteX1" fmla="*/ 524346 w 2338541"/>
              <a:gd name="connsiteY1" fmla="*/ 173426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3 w 2338542"/>
              <a:gd name="connsiteY0" fmla="*/ 292660 h 292660"/>
              <a:gd name="connsiteX1" fmla="*/ 513522 w 2338542"/>
              <a:gd name="connsiteY1" fmla="*/ 144178 h 292660"/>
              <a:gd name="connsiteX2" fmla="*/ 2338542 w 2338542"/>
              <a:gd name="connsiteY2" fmla="*/ 0 h 292660"/>
              <a:gd name="connsiteX0" fmla="*/ 2407 w 2340946"/>
              <a:gd name="connsiteY0" fmla="*/ 292660 h 292660"/>
              <a:gd name="connsiteX1" fmla="*/ 283183 w 2340946"/>
              <a:gd name="connsiteY1" fmla="*/ 149053 h 292660"/>
              <a:gd name="connsiteX2" fmla="*/ 2340946 w 2340946"/>
              <a:gd name="connsiteY2"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459 w 2338998"/>
              <a:gd name="connsiteY0" fmla="*/ 292660 h 292660"/>
              <a:gd name="connsiteX1" fmla="*/ 281235 w 2338998"/>
              <a:gd name="connsiteY1" fmla="*/ 149053 h 292660"/>
              <a:gd name="connsiteX2" fmla="*/ 1792695 w 2338998"/>
              <a:gd name="connsiteY2" fmla="*/ 162771 h 292660"/>
              <a:gd name="connsiteX3" fmla="*/ 2106627 w 2338998"/>
              <a:gd name="connsiteY3" fmla="*/ 123773 h 292660"/>
              <a:gd name="connsiteX4" fmla="*/ 2338998 w 2338998"/>
              <a:gd name="connsiteY4"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5234 w 2343773"/>
              <a:gd name="connsiteY0" fmla="*/ 292660 h 292660"/>
              <a:gd name="connsiteX1" fmla="*/ 286010 w 2343773"/>
              <a:gd name="connsiteY1" fmla="*/ 149053 h 292660"/>
              <a:gd name="connsiteX2" fmla="*/ 2078926 w 2343773"/>
              <a:gd name="connsiteY2" fmla="*/ 143272 h 292660"/>
              <a:gd name="connsiteX3" fmla="*/ 2343773 w 2343773"/>
              <a:gd name="connsiteY3" fmla="*/ 0 h 292660"/>
              <a:gd name="connsiteX0" fmla="*/ 5234 w 2365424"/>
              <a:gd name="connsiteY0" fmla="*/ 287785 h 287785"/>
              <a:gd name="connsiteX1" fmla="*/ 286010 w 2365424"/>
              <a:gd name="connsiteY1" fmla="*/ 144178 h 287785"/>
              <a:gd name="connsiteX2" fmla="*/ 2078926 w 2365424"/>
              <a:gd name="connsiteY2" fmla="*/ 138397 h 287785"/>
              <a:gd name="connsiteX3" fmla="*/ 2365424 w 2365424"/>
              <a:gd name="connsiteY3" fmla="*/ 0 h 287785"/>
              <a:gd name="connsiteX0" fmla="*/ 5234 w 2367518"/>
              <a:gd name="connsiteY0" fmla="*/ 287785 h 287785"/>
              <a:gd name="connsiteX1" fmla="*/ 286010 w 2367518"/>
              <a:gd name="connsiteY1" fmla="*/ 144178 h 287785"/>
              <a:gd name="connsiteX2" fmla="*/ 2078926 w 2367518"/>
              <a:gd name="connsiteY2" fmla="*/ 138397 h 287785"/>
              <a:gd name="connsiteX3" fmla="*/ 2365424 w 2367518"/>
              <a:gd name="connsiteY3" fmla="*/ 0 h 287785"/>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54251"/>
              <a:gd name="connsiteY0" fmla="*/ 312159 h 312159"/>
              <a:gd name="connsiteX1" fmla="*/ 286010 w 2354251"/>
              <a:gd name="connsiteY1" fmla="*/ 168552 h 312159"/>
              <a:gd name="connsiteX2" fmla="*/ 2078926 w 2354251"/>
              <a:gd name="connsiteY2" fmla="*/ 162771 h 312159"/>
              <a:gd name="connsiteX3" fmla="*/ 2343774 w 2354251"/>
              <a:gd name="connsiteY3" fmla="*/ 0 h 312159"/>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44660"/>
              <a:gd name="connsiteY0" fmla="*/ 312159 h 312159"/>
              <a:gd name="connsiteX1" fmla="*/ 286010 w 2344660"/>
              <a:gd name="connsiteY1" fmla="*/ 168552 h 312159"/>
              <a:gd name="connsiteX2" fmla="*/ 2078926 w 2344660"/>
              <a:gd name="connsiteY2" fmla="*/ 162771 h 312159"/>
              <a:gd name="connsiteX3" fmla="*/ 2343774 w 2344660"/>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943 w 2343483"/>
              <a:gd name="connsiteY0" fmla="*/ 312159 h 312159"/>
              <a:gd name="connsiteX1" fmla="*/ 285719 w 2343483"/>
              <a:gd name="connsiteY1" fmla="*/ 168552 h 312159"/>
              <a:gd name="connsiteX2" fmla="*/ 2067809 w 2343483"/>
              <a:gd name="connsiteY2" fmla="*/ 162772 h 312159"/>
              <a:gd name="connsiteX3" fmla="*/ 2343483 w 2343483"/>
              <a:gd name="connsiteY3" fmla="*/ 0 h 312159"/>
              <a:gd name="connsiteX0" fmla="*/ 4943 w 2359721"/>
              <a:gd name="connsiteY0" fmla="*/ 307284 h 307284"/>
              <a:gd name="connsiteX1" fmla="*/ 285719 w 2359721"/>
              <a:gd name="connsiteY1" fmla="*/ 163677 h 307284"/>
              <a:gd name="connsiteX2" fmla="*/ 2067809 w 2359721"/>
              <a:gd name="connsiteY2" fmla="*/ 157897 h 307284"/>
              <a:gd name="connsiteX3" fmla="*/ 2359721 w 2359721"/>
              <a:gd name="connsiteY3" fmla="*/ 0 h 307284"/>
              <a:gd name="connsiteX0" fmla="*/ 4943 w 2363146"/>
              <a:gd name="connsiteY0" fmla="*/ 307284 h 307284"/>
              <a:gd name="connsiteX1" fmla="*/ 285719 w 2363146"/>
              <a:gd name="connsiteY1" fmla="*/ 163677 h 307284"/>
              <a:gd name="connsiteX2" fmla="*/ 2067809 w 2363146"/>
              <a:gd name="connsiteY2" fmla="*/ 157897 h 307284"/>
              <a:gd name="connsiteX3" fmla="*/ 2359721 w 2363146"/>
              <a:gd name="connsiteY3" fmla="*/ 0 h 307284"/>
              <a:gd name="connsiteX0" fmla="*/ 4943 w 2340375"/>
              <a:gd name="connsiteY0" fmla="*/ 307284 h 307284"/>
              <a:gd name="connsiteX1" fmla="*/ 285719 w 2340375"/>
              <a:gd name="connsiteY1" fmla="*/ 163677 h 307284"/>
              <a:gd name="connsiteX2" fmla="*/ 2067809 w 2340375"/>
              <a:gd name="connsiteY2" fmla="*/ 157897 h 307284"/>
              <a:gd name="connsiteX3" fmla="*/ 2332659 w 2340375"/>
              <a:gd name="connsiteY3" fmla="*/ 0 h 307284"/>
              <a:gd name="connsiteX0" fmla="*/ 4943 w 2342772"/>
              <a:gd name="connsiteY0" fmla="*/ 307284 h 307284"/>
              <a:gd name="connsiteX1" fmla="*/ 285719 w 2342772"/>
              <a:gd name="connsiteY1" fmla="*/ 163677 h 307284"/>
              <a:gd name="connsiteX2" fmla="*/ 2067809 w 2342772"/>
              <a:gd name="connsiteY2" fmla="*/ 157897 h 307284"/>
              <a:gd name="connsiteX3" fmla="*/ 2332659 w 2342772"/>
              <a:gd name="connsiteY3" fmla="*/ 0 h 307284"/>
              <a:gd name="connsiteX0" fmla="*/ 4943 w 2333078"/>
              <a:gd name="connsiteY0" fmla="*/ 307284 h 307284"/>
              <a:gd name="connsiteX1" fmla="*/ 285719 w 2333078"/>
              <a:gd name="connsiteY1" fmla="*/ 163677 h 307284"/>
              <a:gd name="connsiteX2" fmla="*/ 2067809 w 2333078"/>
              <a:gd name="connsiteY2" fmla="*/ 157897 h 307284"/>
              <a:gd name="connsiteX3" fmla="*/ 2332659 w 2333078"/>
              <a:gd name="connsiteY3" fmla="*/ 0 h 307284"/>
              <a:gd name="connsiteX0" fmla="*/ 7284 w 2335419"/>
              <a:gd name="connsiteY0" fmla="*/ 307284 h 307284"/>
              <a:gd name="connsiteX1" fmla="*/ 288060 w 2335419"/>
              <a:gd name="connsiteY1" fmla="*/ 163677 h 307284"/>
              <a:gd name="connsiteX2" fmla="*/ 2070150 w 2335419"/>
              <a:gd name="connsiteY2" fmla="*/ 157897 h 307284"/>
              <a:gd name="connsiteX3" fmla="*/ 2335000 w 2335419"/>
              <a:gd name="connsiteY3" fmla="*/ 0 h 307284"/>
              <a:gd name="connsiteX0" fmla="*/ 4944 w 2333079"/>
              <a:gd name="connsiteY0" fmla="*/ 307284 h 307284"/>
              <a:gd name="connsiteX1" fmla="*/ 285720 w 2333079"/>
              <a:gd name="connsiteY1" fmla="*/ 163677 h 307284"/>
              <a:gd name="connsiteX2" fmla="*/ 2067810 w 2333079"/>
              <a:gd name="connsiteY2" fmla="*/ 157897 h 307284"/>
              <a:gd name="connsiteX3" fmla="*/ 2332660 w 2333079"/>
              <a:gd name="connsiteY3" fmla="*/ 0 h 307284"/>
              <a:gd name="connsiteX0" fmla="*/ 4 w 2328139"/>
              <a:gd name="connsiteY0" fmla="*/ 307284 h 307284"/>
              <a:gd name="connsiteX1" fmla="*/ 280780 w 2328139"/>
              <a:gd name="connsiteY1" fmla="*/ 163677 h 307284"/>
              <a:gd name="connsiteX2" fmla="*/ 2062870 w 2328139"/>
              <a:gd name="connsiteY2" fmla="*/ 157897 h 307284"/>
              <a:gd name="connsiteX3" fmla="*/ 2327720 w 2328139"/>
              <a:gd name="connsiteY3" fmla="*/ 0 h 307284"/>
              <a:gd name="connsiteX0" fmla="*/ 5 w 2328140"/>
              <a:gd name="connsiteY0" fmla="*/ 307284 h 307284"/>
              <a:gd name="connsiteX1" fmla="*/ 231170 w 2328140"/>
              <a:gd name="connsiteY1" fmla="*/ 160088 h 307284"/>
              <a:gd name="connsiteX2" fmla="*/ 2062871 w 2328140"/>
              <a:gd name="connsiteY2" fmla="*/ 157897 h 307284"/>
              <a:gd name="connsiteX3" fmla="*/ 2327721 w 2328140"/>
              <a:gd name="connsiteY3" fmla="*/ 0 h 307284"/>
              <a:gd name="connsiteX0" fmla="*/ 5 w 2328140"/>
              <a:gd name="connsiteY0" fmla="*/ 307284 h 307284"/>
              <a:gd name="connsiteX1" fmla="*/ 231170 w 2328140"/>
              <a:gd name="connsiteY1" fmla="*/ 160088 h 307284"/>
              <a:gd name="connsiteX2" fmla="*/ 2062871 w 2328140"/>
              <a:gd name="connsiteY2" fmla="*/ 157897 h 307284"/>
              <a:gd name="connsiteX3" fmla="*/ 2327721 w 2328140"/>
              <a:gd name="connsiteY3" fmla="*/ 0 h 307284"/>
              <a:gd name="connsiteX0" fmla="*/ 5 w 2328548"/>
              <a:gd name="connsiteY0" fmla="*/ 307284 h 307284"/>
              <a:gd name="connsiteX1" fmla="*/ 231170 w 2328548"/>
              <a:gd name="connsiteY1" fmla="*/ 160088 h 307284"/>
              <a:gd name="connsiteX2" fmla="*/ 2062871 w 2328548"/>
              <a:gd name="connsiteY2" fmla="*/ 157897 h 307284"/>
              <a:gd name="connsiteX3" fmla="*/ 2327721 w 2328548"/>
              <a:gd name="connsiteY3" fmla="*/ 0 h 307284"/>
              <a:gd name="connsiteX0" fmla="*/ 5 w 2360760"/>
              <a:gd name="connsiteY0" fmla="*/ 414513 h 414513"/>
              <a:gd name="connsiteX1" fmla="*/ 231170 w 2360760"/>
              <a:gd name="connsiteY1" fmla="*/ 267317 h 414513"/>
              <a:gd name="connsiteX2" fmla="*/ 2062871 w 2360760"/>
              <a:gd name="connsiteY2" fmla="*/ 265126 h 414513"/>
              <a:gd name="connsiteX3" fmla="*/ 2360168 w 2360760"/>
              <a:gd name="connsiteY3" fmla="*/ 0 h 414513"/>
              <a:gd name="connsiteX0" fmla="*/ 5 w 2434267"/>
              <a:gd name="connsiteY0" fmla="*/ 419175 h 419175"/>
              <a:gd name="connsiteX1" fmla="*/ 231170 w 2434267"/>
              <a:gd name="connsiteY1" fmla="*/ 271979 h 419175"/>
              <a:gd name="connsiteX2" fmla="*/ 2062871 w 2434267"/>
              <a:gd name="connsiteY2" fmla="*/ 269788 h 419175"/>
              <a:gd name="connsiteX3" fmla="*/ 2433910 w 2434267"/>
              <a:gd name="connsiteY3" fmla="*/ 0 h 419175"/>
              <a:gd name="connsiteX0" fmla="*/ 5 w 2434267"/>
              <a:gd name="connsiteY0" fmla="*/ 437823 h 437823"/>
              <a:gd name="connsiteX1" fmla="*/ 231170 w 2434267"/>
              <a:gd name="connsiteY1" fmla="*/ 290627 h 437823"/>
              <a:gd name="connsiteX2" fmla="*/ 2062871 w 2434267"/>
              <a:gd name="connsiteY2" fmla="*/ 288436 h 437823"/>
              <a:gd name="connsiteX3" fmla="*/ 2433910 w 2434267"/>
              <a:gd name="connsiteY3" fmla="*/ 0 h 437823"/>
              <a:gd name="connsiteX0" fmla="*/ 5 w 2433910"/>
              <a:gd name="connsiteY0" fmla="*/ 437823 h 437823"/>
              <a:gd name="connsiteX1" fmla="*/ 231170 w 2433910"/>
              <a:gd name="connsiteY1" fmla="*/ 290627 h 437823"/>
              <a:gd name="connsiteX2" fmla="*/ 2062871 w 2433910"/>
              <a:gd name="connsiteY2" fmla="*/ 288436 h 437823"/>
              <a:gd name="connsiteX3" fmla="*/ 2433910 w 2433910"/>
              <a:gd name="connsiteY3" fmla="*/ 0 h 437823"/>
              <a:gd name="connsiteX0" fmla="*/ 5 w 2433910"/>
              <a:gd name="connsiteY0" fmla="*/ 437823 h 437823"/>
              <a:gd name="connsiteX1" fmla="*/ 235952 w 2433910"/>
              <a:gd name="connsiteY1" fmla="*/ 321677 h 437823"/>
              <a:gd name="connsiteX2" fmla="*/ 2062871 w 2433910"/>
              <a:gd name="connsiteY2" fmla="*/ 288436 h 437823"/>
              <a:gd name="connsiteX3" fmla="*/ 2433910 w 2433910"/>
              <a:gd name="connsiteY3" fmla="*/ 0 h 437823"/>
              <a:gd name="connsiteX0" fmla="*/ 16882 w 2450787"/>
              <a:gd name="connsiteY0" fmla="*/ 437823 h 437823"/>
              <a:gd name="connsiteX1" fmla="*/ 252829 w 2450787"/>
              <a:gd name="connsiteY1" fmla="*/ 321677 h 437823"/>
              <a:gd name="connsiteX2" fmla="*/ 2089311 w 2450787"/>
              <a:gd name="connsiteY2" fmla="*/ 331907 h 437823"/>
              <a:gd name="connsiteX3" fmla="*/ 2450787 w 2450787"/>
              <a:gd name="connsiteY3" fmla="*/ 0 h 437823"/>
              <a:gd name="connsiteX0" fmla="*/ 14798 w 2448703"/>
              <a:gd name="connsiteY0" fmla="*/ 437823 h 437823"/>
              <a:gd name="connsiteX1" fmla="*/ 250745 w 2448703"/>
              <a:gd name="connsiteY1" fmla="*/ 321677 h 437823"/>
              <a:gd name="connsiteX2" fmla="*/ 2087227 w 2448703"/>
              <a:gd name="connsiteY2" fmla="*/ 331907 h 437823"/>
              <a:gd name="connsiteX3" fmla="*/ 2448703 w 2448703"/>
              <a:gd name="connsiteY3" fmla="*/ 0 h 437823"/>
              <a:gd name="connsiteX0" fmla="*/ 0 w 2433905"/>
              <a:gd name="connsiteY0" fmla="*/ 437823 h 437823"/>
              <a:gd name="connsiteX1" fmla="*/ 235947 w 2433905"/>
              <a:gd name="connsiteY1" fmla="*/ 321677 h 437823"/>
              <a:gd name="connsiteX2" fmla="*/ 2072429 w 2433905"/>
              <a:gd name="connsiteY2" fmla="*/ 331907 h 437823"/>
              <a:gd name="connsiteX3" fmla="*/ 2433905 w 2433905"/>
              <a:gd name="connsiteY3" fmla="*/ 0 h 437823"/>
              <a:gd name="connsiteX0" fmla="*/ 0 w 2433905"/>
              <a:gd name="connsiteY0" fmla="*/ 437823 h 437823"/>
              <a:gd name="connsiteX1" fmla="*/ 235949 w 2433905"/>
              <a:gd name="connsiteY1" fmla="*/ 297253 h 437823"/>
              <a:gd name="connsiteX2" fmla="*/ 2072429 w 2433905"/>
              <a:gd name="connsiteY2" fmla="*/ 331907 h 437823"/>
              <a:gd name="connsiteX3" fmla="*/ 2433905 w 2433905"/>
              <a:gd name="connsiteY3" fmla="*/ 0 h 437823"/>
              <a:gd name="connsiteX0" fmla="*/ 14796 w 2448701"/>
              <a:gd name="connsiteY0" fmla="*/ 437823 h 437823"/>
              <a:gd name="connsiteX1" fmla="*/ 250745 w 2448701"/>
              <a:gd name="connsiteY1" fmla="*/ 297253 h 437823"/>
              <a:gd name="connsiteX2" fmla="*/ 2087228 w 2448701"/>
              <a:gd name="connsiteY2" fmla="*/ 299342 h 437823"/>
              <a:gd name="connsiteX3" fmla="*/ 2448701 w 2448701"/>
              <a:gd name="connsiteY3" fmla="*/ 0 h 437823"/>
              <a:gd name="connsiteX0" fmla="*/ 0 w 2433905"/>
              <a:gd name="connsiteY0" fmla="*/ 437823 h 437823"/>
              <a:gd name="connsiteX1" fmla="*/ 235949 w 2433905"/>
              <a:gd name="connsiteY1" fmla="*/ 297253 h 437823"/>
              <a:gd name="connsiteX2" fmla="*/ 2072432 w 2433905"/>
              <a:gd name="connsiteY2" fmla="*/ 299342 h 437823"/>
              <a:gd name="connsiteX3" fmla="*/ 2433905 w 2433905"/>
              <a:gd name="connsiteY3" fmla="*/ 0 h 437823"/>
              <a:gd name="connsiteX0" fmla="*/ 0 w 2433905"/>
              <a:gd name="connsiteY0" fmla="*/ 437823 h 437823"/>
              <a:gd name="connsiteX1" fmla="*/ 298706 w 2433905"/>
              <a:gd name="connsiteY1" fmla="*/ 297253 h 437823"/>
              <a:gd name="connsiteX2" fmla="*/ 2072432 w 2433905"/>
              <a:gd name="connsiteY2" fmla="*/ 299342 h 437823"/>
              <a:gd name="connsiteX3" fmla="*/ 2433905 w 2433905"/>
              <a:gd name="connsiteY3" fmla="*/ 0 h 437823"/>
            </a:gdLst>
            <a:ahLst/>
            <a:cxnLst>
              <a:cxn ang="0">
                <a:pos x="connsiteX0" y="connsiteY0"/>
              </a:cxn>
              <a:cxn ang="0">
                <a:pos x="connsiteX1" y="connsiteY1"/>
              </a:cxn>
              <a:cxn ang="0">
                <a:pos x="connsiteX2" y="connsiteY2"/>
              </a:cxn>
              <a:cxn ang="0">
                <a:pos x="connsiteX3" y="connsiteY3"/>
              </a:cxn>
            </a:cxnLst>
            <a:rect l="l" t="t" r="r" b="b"/>
            <a:pathLst>
              <a:path w="2433905" h="437823">
                <a:moveTo>
                  <a:pt x="0" y="437823"/>
                </a:moveTo>
                <a:cubicBezTo>
                  <a:pt x="3843" y="353554"/>
                  <a:pt x="95556" y="295909"/>
                  <a:pt x="298706" y="297253"/>
                </a:cubicBezTo>
                <a:lnTo>
                  <a:pt x="2072432" y="299342"/>
                </a:lnTo>
                <a:cubicBezTo>
                  <a:pt x="2278274" y="301311"/>
                  <a:pt x="2431434" y="306196"/>
                  <a:pt x="2433905" y="0"/>
                </a:cubicBezTo>
              </a:path>
            </a:pathLst>
          </a:custGeom>
          <a:noFill/>
          <a:ln w="25400">
            <a:solidFill>
              <a:srgbClr val="8661C5"/>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Arrow21_44">
            <a:extLst>
              <a:ext uri="{FF2B5EF4-FFF2-40B4-BE49-F238E27FC236}">
                <a16:creationId xmlns:a16="http://schemas.microsoft.com/office/drawing/2014/main" id="{B23E6553-F6BE-744F-8E87-E6A1291F0AFE}"/>
              </a:ext>
              <a:ext uri="{147F2762-F138-4A5C-976F-8EAC2B608ADB}">
                <a16:predDERef xmlns:a16="http://schemas.microsoft.com/office/drawing/2014/main" pred="{C73F274F-B217-4095-9CFE-6177F4AD8B27}"/>
              </a:ext>
              <a:ext uri="{C183D7F6-B498-43B3-948B-1728B52AA6E4}">
                <adec:decorative xmlns:adec="http://schemas.microsoft.com/office/drawing/2017/decorative" val="1"/>
              </a:ext>
            </a:extLst>
          </xdr:cNvPr>
          <xdr:cNvSpPr/>
        </xdr:nvSpPr>
        <xdr:spPr>
          <a:xfrm rot="16200000" flipV="1">
            <a:off x="4221955" y="6246018"/>
            <a:ext cx="1557337" cy="2505075"/>
          </a:xfrm>
          <a:custGeom>
            <a:avLst/>
            <a:gdLst>
              <a:gd name="connsiteX0" fmla="*/ 2990022 w 2990022"/>
              <a:gd name="connsiteY0" fmla="*/ 455543 h 455543"/>
              <a:gd name="connsiteX1" fmla="*/ 2915478 w 2990022"/>
              <a:gd name="connsiteY1" fmla="*/ 314739 h 455543"/>
              <a:gd name="connsiteX2" fmla="*/ 2633870 w 2990022"/>
              <a:gd name="connsiteY2" fmla="*/ 248478 h 455543"/>
              <a:gd name="connsiteX3" fmla="*/ 1292087 w 2990022"/>
              <a:gd name="connsiteY3" fmla="*/ 182217 h 455543"/>
              <a:gd name="connsiteX4" fmla="*/ 231913 w 2990022"/>
              <a:gd name="connsiteY4" fmla="*/ 115956 h 455543"/>
              <a:gd name="connsiteX5" fmla="*/ 0 w 2990022"/>
              <a:gd name="connsiteY5" fmla="*/ 0 h 455543"/>
              <a:gd name="connsiteX0" fmla="*/ 2990022 w 2990022"/>
              <a:gd name="connsiteY0" fmla="*/ 455543 h 455543"/>
              <a:gd name="connsiteX1" fmla="*/ 2915478 w 2990022"/>
              <a:gd name="connsiteY1" fmla="*/ 314739 h 455543"/>
              <a:gd name="connsiteX2" fmla="*/ 2633870 w 2990022"/>
              <a:gd name="connsiteY2" fmla="*/ 248478 h 455543"/>
              <a:gd name="connsiteX3" fmla="*/ 231913 w 2990022"/>
              <a:gd name="connsiteY3" fmla="*/ 115956 h 455543"/>
              <a:gd name="connsiteX4" fmla="*/ 0 w 2990022"/>
              <a:gd name="connsiteY4" fmla="*/ 0 h 455543"/>
              <a:gd name="connsiteX0" fmla="*/ 2990022 w 2990022"/>
              <a:gd name="connsiteY0" fmla="*/ 455543 h 455543"/>
              <a:gd name="connsiteX1" fmla="*/ 2633870 w 2990022"/>
              <a:gd name="connsiteY1" fmla="*/ 248478 h 455543"/>
              <a:gd name="connsiteX2" fmla="*/ 231913 w 2990022"/>
              <a:gd name="connsiteY2" fmla="*/ 115956 h 455543"/>
              <a:gd name="connsiteX3" fmla="*/ 0 w 2990022"/>
              <a:gd name="connsiteY3" fmla="*/ 0 h 455543"/>
              <a:gd name="connsiteX0" fmla="*/ 2829303 w 2829303"/>
              <a:gd name="connsiteY0" fmla="*/ 460017 h 460017"/>
              <a:gd name="connsiteX1" fmla="*/ 2473151 w 2829303"/>
              <a:gd name="connsiteY1" fmla="*/ 252952 h 460017"/>
              <a:gd name="connsiteX2" fmla="*/ 71194 w 2829303"/>
              <a:gd name="connsiteY2" fmla="*/ 120430 h 460017"/>
              <a:gd name="connsiteX3" fmla="*/ 190217 w 2829303"/>
              <a:gd name="connsiteY3" fmla="*/ 0 h 460017"/>
              <a:gd name="connsiteX0" fmla="*/ 2639086 w 2639086"/>
              <a:gd name="connsiteY0" fmla="*/ 460017 h 460017"/>
              <a:gd name="connsiteX1" fmla="*/ 2282934 w 2639086"/>
              <a:gd name="connsiteY1" fmla="*/ 252952 h 460017"/>
              <a:gd name="connsiteX2" fmla="*/ 328420 w 2639086"/>
              <a:gd name="connsiteY2" fmla="*/ 151751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282934 w 2639086"/>
              <a:gd name="connsiteY1" fmla="*/ 252952 h 460017"/>
              <a:gd name="connsiteX2" fmla="*/ 328420 w 2639086"/>
              <a:gd name="connsiteY2" fmla="*/ 205444 h 460017"/>
              <a:gd name="connsiteX3" fmla="*/ 0 w 2639086"/>
              <a:gd name="connsiteY3" fmla="*/ 0 h 460017"/>
              <a:gd name="connsiteX0" fmla="*/ 2639086 w 2639086"/>
              <a:gd name="connsiteY0" fmla="*/ 460017 h 460017"/>
              <a:gd name="connsiteX1" fmla="*/ 2636588 w 2639086"/>
              <a:gd name="connsiteY1" fmla="*/ 208924 h 460017"/>
              <a:gd name="connsiteX2" fmla="*/ 328420 w 2639086"/>
              <a:gd name="connsiteY2" fmla="*/ 205444 h 460017"/>
              <a:gd name="connsiteX3" fmla="*/ 0 w 2639086"/>
              <a:gd name="connsiteY3" fmla="*/ 0 h 460017"/>
              <a:gd name="connsiteX0" fmla="*/ 2639086 w 2639086"/>
              <a:gd name="connsiteY0" fmla="*/ 460017 h 460017"/>
              <a:gd name="connsiteX1" fmla="*/ 2636588 w 2639086"/>
              <a:gd name="connsiteY1" fmla="*/ 208924 h 460017"/>
              <a:gd name="connsiteX2" fmla="*/ 328420 w 2639086"/>
              <a:gd name="connsiteY2" fmla="*/ 205444 h 460017"/>
              <a:gd name="connsiteX3" fmla="*/ 0 w 2639086"/>
              <a:gd name="connsiteY3" fmla="*/ 0 h 460017"/>
              <a:gd name="connsiteX0" fmla="*/ 2639086 w 2639086"/>
              <a:gd name="connsiteY0" fmla="*/ 460017 h 460017"/>
              <a:gd name="connsiteX1" fmla="*/ 2636588 w 2639086"/>
              <a:gd name="connsiteY1" fmla="*/ 208924 h 460017"/>
              <a:gd name="connsiteX2" fmla="*/ 274837 w 2639086"/>
              <a:gd name="connsiteY2" fmla="*/ 210948 h 460017"/>
              <a:gd name="connsiteX3" fmla="*/ 0 w 2639086"/>
              <a:gd name="connsiteY3" fmla="*/ 0 h 460017"/>
              <a:gd name="connsiteX0" fmla="*/ 2364249 w 2364249"/>
              <a:gd name="connsiteY0" fmla="*/ 251093 h 251093"/>
              <a:gd name="connsiteX1" fmla="*/ 2361751 w 2364249"/>
              <a:gd name="connsiteY1" fmla="*/ 0 h 251093"/>
              <a:gd name="connsiteX2" fmla="*/ 0 w 2364249"/>
              <a:gd name="connsiteY2" fmla="*/ 2024 h 251093"/>
              <a:gd name="connsiteX0" fmla="*/ 2889372 w 2889372"/>
              <a:gd name="connsiteY0" fmla="*/ 251093 h 251093"/>
              <a:gd name="connsiteX1" fmla="*/ 2886874 w 2889372"/>
              <a:gd name="connsiteY1" fmla="*/ 0 h 251093"/>
              <a:gd name="connsiteX2" fmla="*/ 0 w 2889372"/>
              <a:gd name="connsiteY2" fmla="*/ 7528 h 251093"/>
              <a:gd name="connsiteX0" fmla="*/ 2889372 w 2889372"/>
              <a:gd name="connsiteY0" fmla="*/ 243565 h 243565"/>
              <a:gd name="connsiteX1" fmla="*/ 2881515 w 2889372"/>
              <a:gd name="connsiteY1" fmla="*/ 8982 h 243565"/>
              <a:gd name="connsiteX2" fmla="*/ 0 w 2889372"/>
              <a:gd name="connsiteY2" fmla="*/ 0 h 243565"/>
              <a:gd name="connsiteX0" fmla="*/ 2889372 w 2889372"/>
              <a:gd name="connsiteY0" fmla="*/ 243565 h 243565"/>
              <a:gd name="connsiteX1" fmla="*/ 2886873 w 2889372"/>
              <a:gd name="connsiteY1" fmla="*/ 14484 h 243565"/>
              <a:gd name="connsiteX2" fmla="*/ 0 w 2889372"/>
              <a:gd name="connsiteY2" fmla="*/ 0 h 243565"/>
              <a:gd name="connsiteX0" fmla="*/ 2889372 w 2889372"/>
              <a:gd name="connsiteY0" fmla="*/ 295121 h 295121"/>
              <a:gd name="connsiteX1" fmla="*/ 2870798 w 2889372"/>
              <a:gd name="connsiteY1" fmla="*/ 0 h 295121"/>
              <a:gd name="connsiteX2" fmla="*/ 0 w 2889372"/>
              <a:gd name="connsiteY2" fmla="*/ 51556 h 295121"/>
              <a:gd name="connsiteX0" fmla="*/ 2889372 w 3300782"/>
              <a:gd name="connsiteY0" fmla="*/ 296039 h 296039"/>
              <a:gd name="connsiteX1" fmla="*/ 2870798 w 3300782"/>
              <a:gd name="connsiteY1" fmla="*/ 918 h 296039"/>
              <a:gd name="connsiteX2" fmla="*/ 0 w 3300782"/>
              <a:gd name="connsiteY2" fmla="*/ 52474 h 296039"/>
              <a:gd name="connsiteX0" fmla="*/ 2889372 w 2929647"/>
              <a:gd name="connsiteY0" fmla="*/ 340605 h 340605"/>
              <a:gd name="connsiteX1" fmla="*/ 2870798 w 2929647"/>
              <a:gd name="connsiteY1" fmla="*/ 45484 h 340605"/>
              <a:gd name="connsiteX2" fmla="*/ 0 w 2929647"/>
              <a:gd name="connsiteY2" fmla="*/ 97040 h 340605"/>
              <a:gd name="connsiteX0" fmla="*/ 2889372 w 2909388"/>
              <a:gd name="connsiteY0" fmla="*/ 298660 h 298660"/>
              <a:gd name="connsiteX1" fmla="*/ 2838648 w 2909388"/>
              <a:gd name="connsiteY1" fmla="*/ 58573 h 298660"/>
              <a:gd name="connsiteX2" fmla="*/ 0 w 2909388"/>
              <a:gd name="connsiteY2" fmla="*/ 55095 h 298660"/>
              <a:gd name="connsiteX0" fmla="*/ 2889372 w 2889829"/>
              <a:gd name="connsiteY0" fmla="*/ 288956 h 288956"/>
              <a:gd name="connsiteX1" fmla="*/ 2838648 w 2889829"/>
              <a:gd name="connsiteY1" fmla="*/ 48869 h 288956"/>
              <a:gd name="connsiteX2" fmla="*/ 0 w 2889829"/>
              <a:gd name="connsiteY2" fmla="*/ 45391 h 288956"/>
              <a:gd name="connsiteX0" fmla="*/ 2889372 w 2889372"/>
              <a:gd name="connsiteY0" fmla="*/ 288956 h 288956"/>
              <a:gd name="connsiteX1" fmla="*/ 2811855 w 2889372"/>
              <a:gd name="connsiteY1" fmla="*/ 48869 h 288956"/>
              <a:gd name="connsiteX2" fmla="*/ 0 w 2889372"/>
              <a:gd name="connsiteY2" fmla="*/ 45391 h 288956"/>
              <a:gd name="connsiteX0" fmla="*/ 2889372 w 2889372"/>
              <a:gd name="connsiteY0" fmla="*/ 260923 h 260923"/>
              <a:gd name="connsiteX1" fmla="*/ 2806497 w 2889372"/>
              <a:gd name="connsiteY1" fmla="*/ 70366 h 260923"/>
              <a:gd name="connsiteX2" fmla="*/ 0 w 2889372"/>
              <a:gd name="connsiteY2" fmla="*/ 17358 h 260923"/>
              <a:gd name="connsiteX0" fmla="*/ 2889372 w 2890076"/>
              <a:gd name="connsiteY0" fmla="*/ 257499 h 257499"/>
              <a:gd name="connsiteX1" fmla="*/ 2806497 w 2890076"/>
              <a:gd name="connsiteY1" fmla="*/ 66942 h 257499"/>
              <a:gd name="connsiteX2" fmla="*/ 0 w 2890076"/>
              <a:gd name="connsiteY2" fmla="*/ 13934 h 257499"/>
              <a:gd name="connsiteX0" fmla="*/ 2889372 w 2889372"/>
              <a:gd name="connsiteY0" fmla="*/ 261951 h 261951"/>
              <a:gd name="connsiteX1" fmla="*/ 2758272 w 2889372"/>
              <a:gd name="connsiteY1" fmla="*/ 60387 h 261951"/>
              <a:gd name="connsiteX2" fmla="*/ 0 w 2889372"/>
              <a:gd name="connsiteY2" fmla="*/ 18386 h 261951"/>
              <a:gd name="connsiteX0" fmla="*/ 2889372 w 2889372"/>
              <a:gd name="connsiteY0" fmla="*/ 259604 h 259604"/>
              <a:gd name="connsiteX1" fmla="*/ 2710047 w 2889372"/>
              <a:gd name="connsiteY1" fmla="*/ 63542 h 259604"/>
              <a:gd name="connsiteX2" fmla="*/ 0 w 2889372"/>
              <a:gd name="connsiteY2" fmla="*/ 16039 h 259604"/>
              <a:gd name="connsiteX0" fmla="*/ 2889372 w 2889372"/>
              <a:gd name="connsiteY0" fmla="*/ 259604 h 259604"/>
              <a:gd name="connsiteX1" fmla="*/ 2710047 w 2889372"/>
              <a:gd name="connsiteY1" fmla="*/ 63542 h 259604"/>
              <a:gd name="connsiteX2" fmla="*/ 0 w 2889372"/>
              <a:gd name="connsiteY2" fmla="*/ 16039 h 259604"/>
              <a:gd name="connsiteX0" fmla="*/ 2889372 w 2889372"/>
              <a:gd name="connsiteY0" fmla="*/ 257499 h 257499"/>
              <a:gd name="connsiteX1" fmla="*/ 2693972 w 2889372"/>
              <a:gd name="connsiteY1" fmla="*/ 66941 h 257499"/>
              <a:gd name="connsiteX2" fmla="*/ 0 w 2889372"/>
              <a:gd name="connsiteY2" fmla="*/ 13934 h 257499"/>
              <a:gd name="connsiteX0" fmla="*/ 2889372 w 2889372"/>
              <a:gd name="connsiteY0" fmla="*/ 260922 h 260922"/>
              <a:gd name="connsiteX1" fmla="*/ 2693972 w 2889372"/>
              <a:gd name="connsiteY1" fmla="*/ 70364 h 260922"/>
              <a:gd name="connsiteX2" fmla="*/ 0 w 2889372"/>
              <a:gd name="connsiteY2" fmla="*/ 17357 h 260922"/>
              <a:gd name="connsiteX0" fmla="*/ 2889372 w 2889372"/>
              <a:gd name="connsiteY0" fmla="*/ 250179 h 250179"/>
              <a:gd name="connsiteX1" fmla="*/ 2693972 w 2889372"/>
              <a:gd name="connsiteY1" fmla="*/ 59621 h 250179"/>
              <a:gd name="connsiteX2" fmla="*/ 0 w 2889372"/>
              <a:gd name="connsiteY2" fmla="*/ 6614 h 250179"/>
              <a:gd name="connsiteX0" fmla="*/ 2889372 w 2889372"/>
              <a:gd name="connsiteY0" fmla="*/ 250179 h 250179"/>
              <a:gd name="connsiteX1" fmla="*/ 2693972 w 2889372"/>
              <a:gd name="connsiteY1" fmla="*/ 59621 h 250179"/>
              <a:gd name="connsiteX2" fmla="*/ 0 w 2889372"/>
              <a:gd name="connsiteY2" fmla="*/ 6614 h 250179"/>
              <a:gd name="connsiteX0" fmla="*/ 2894731 w 2973800"/>
              <a:gd name="connsiteY0" fmla="*/ 322684 h 322684"/>
              <a:gd name="connsiteX1" fmla="*/ 2699331 w 2973800"/>
              <a:gd name="connsiteY1" fmla="*/ 132126 h 322684"/>
              <a:gd name="connsiteX2" fmla="*/ 0 w 2973800"/>
              <a:gd name="connsiteY2" fmla="*/ 2072 h 322684"/>
              <a:gd name="connsiteX0" fmla="*/ 2894731 w 2946944"/>
              <a:gd name="connsiteY0" fmla="*/ 320612 h 320612"/>
              <a:gd name="connsiteX1" fmla="*/ 2699331 w 2946944"/>
              <a:gd name="connsiteY1" fmla="*/ 130054 h 320612"/>
              <a:gd name="connsiteX2" fmla="*/ 400982 w 2946944"/>
              <a:gd name="connsiteY2" fmla="*/ 92415 h 320612"/>
              <a:gd name="connsiteX3" fmla="*/ 0 w 2946944"/>
              <a:gd name="connsiteY3" fmla="*/ 0 h 320612"/>
              <a:gd name="connsiteX0" fmla="*/ 2894731 w 2894731"/>
              <a:gd name="connsiteY0" fmla="*/ 320612 h 320612"/>
              <a:gd name="connsiteX1" fmla="*/ 2522505 w 2894731"/>
              <a:gd name="connsiteY1" fmla="*/ 113544 h 320612"/>
              <a:gd name="connsiteX2" fmla="*/ 400982 w 2894731"/>
              <a:gd name="connsiteY2" fmla="*/ 92415 h 320612"/>
              <a:gd name="connsiteX3" fmla="*/ 0 w 2894731"/>
              <a:gd name="connsiteY3" fmla="*/ 0 h 320612"/>
              <a:gd name="connsiteX0" fmla="*/ 2897079 w 2897079"/>
              <a:gd name="connsiteY0" fmla="*/ 320612 h 320612"/>
              <a:gd name="connsiteX1" fmla="*/ 2524853 w 2897079"/>
              <a:gd name="connsiteY1" fmla="*/ 113544 h 320612"/>
              <a:gd name="connsiteX2" fmla="*/ 403330 w 2897079"/>
              <a:gd name="connsiteY2" fmla="*/ 92415 h 320612"/>
              <a:gd name="connsiteX3" fmla="*/ 2348 w 2897079"/>
              <a:gd name="connsiteY3" fmla="*/ 0 h 320612"/>
              <a:gd name="connsiteX0" fmla="*/ 2888619 w 2888619"/>
              <a:gd name="connsiteY0" fmla="*/ 351325 h 351325"/>
              <a:gd name="connsiteX1" fmla="*/ 2516393 w 2888619"/>
              <a:gd name="connsiteY1" fmla="*/ 144257 h 351325"/>
              <a:gd name="connsiteX2" fmla="*/ 394870 w 2888619"/>
              <a:gd name="connsiteY2" fmla="*/ 123128 h 351325"/>
              <a:gd name="connsiteX3" fmla="*/ 3320 w 2888619"/>
              <a:gd name="connsiteY3" fmla="*/ 0 h 351325"/>
              <a:gd name="connsiteX0" fmla="*/ 2888619 w 2888619"/>
              <a:gd name="connsiteY0" fmla="*/ 351325 h 351325"/>
              <a:gd name="connsiteX1" fmla="*/ 2516393 w 2888619"/>
              <a:gd name="connsiteY1" fmla="*/ 144257 h 351325"/>
              <a:gd name="connsiteX2" fmla="*/ 394870 w 2888619"/>
              <a:gd name="connsiteY2" fmla="*/ 123128 h 351325"/>
              <a:gd name="connsiteX3" fmla="*/ 3320 w 2888619"/>
              <a:gd name="connsiteY3" fmla="*/ 0 h 351325"/>
              <a:gd name="connsiteX0" fmla="*/ 2885299 w 2885299"/>
              <a:gd name="connsiteY0" fmla="*/ 351325 h 351325"/>
              <a:gd name="connsiteX1" fmla="*/ 2513073 w 2885299"/>
              <a:gd name="connsiteY1" fmla="*/ 144257 h 351325"/>
              <a:gd name="connsiteX2" fmla="*/ 391550 w 2885299"/>
              <a:gd name="connsiteY2" fmla="*/ 123128 h 351325"/>
              <a:gd name="connsiteX3" fmla="*/ 0 w 2885299"/>
              <a:gd name="connsiteY3" fmla="*/ 0 h 351325"/>
              <a:gd name="connsiteX0" fmla="*/ 2885299 w 2885299"/>
              <a:gd name="connsiteY0" fmla="*/ 368875 h 368875"/>
              <a:gd name="connsiteX1" fmla="*/ 2513073 w 2885299"/>
              <a:gd name="connsiteY1" fmla="*/ 161807 h 368875"/>
              <a:gd name="connsiteX2" fmla="*/ 391550 w 2885299"/>
              <a:gd name="connsiteY2" fmla="*/ 140678 h 368875"/>
              <a:gd name="connsiteX3" fmla="*/ 0 w 2885299"/>
              <a:gd name="connsiteY3" fmla="*/ 0 h 368875"/>
              <a:gd name="connsiteX0" fmla="*/ 2917998 w 2917998"/>
              <a:gd name="connsiteY0" fmla="*/ 449047 h 449047"/>
              <a:gd name="connsiteX1" fmla="*/ 2545772 w 2917998"/>
              <a:gd name="connsiteY1" fmla="*/ 241979 h 449047"/>
              <a:gd name="connsiteX2" fmla="*/ 424249 w 2917998"/>
              <a:gd name="connsiteY2" fmla="*/ 220850 h 449047"/>
              <a:gd name="connsiteX3" fmla="*/ 0 w 2917998"/>
              <a:gd name="connsiteY3" fmla="*/ 0 h 449047"/>
              <a:gd name="connsiteX0" fmla="*/ 2917998 w 2917998"/>
              <a:gd name="connsiteY0" fmla="*/ 449047 h 449047"/>
              <a:gd name="connsiteX1" fmla="*/ 2545772 w 2917998"/>
              <a:gd name="connsiteY1" fmla="*/ 241979 h 449047"/>
              <a:gd name="connsiteX2" fmla="*/ 424249 w 2917998"/>
              <a:gd name="connsiteY2" fmla="*/ 220850 h 449047"/>
              <a:gd name="connsiteX3" fmla="*/ 0 w 2917998"/>
              <a:gd name="connsiteY3" fmla="*/ 0 h 449047"/>
              <a:gd name="connsiteX0" fmla="*/ 2917998 w 2917998"/>
              <a:gd name="connsiteY0" fmla="*/ 449047 h 449047"/>
              <a:gd name="connsiteX1" fmla="*/ 2529740 w 2917998"/>
              <a:gd name="connsiteY1" fmla="*/ 179208 h 449047"/>
              <a:gd name="connsiteX2" fmla="*/ 424249 w 2917998"/>
              <a:gd name="connsiteY2" fmla="*/ 220850 h 449047"/>
              <a:gd name="connsiteX3" fmla="*/ 0 w 2917998"/>
              <a:gd name="connsiteY3" fmla="*/ 0 h 449047"/>
              <a:gd name="connsiteX0" fmla="*/ 2917998 w 2917998"/>
              <a:gd name="connsiteY0" fmla="*/ 449047 h 449047"/>
              <a:gd name="connsiteX1" fmla="*/ 2529740 w 2917998"/>
              <a:gd name="connsiteY1" fmla="*/ 179208 h 449047"/>
              <a:gd name="connsiteX2" fmla="*/ 456314 w 2917998"/>
              <a:gd name="connsiteY2" fmla="*/ 162908 h 449047"/>
              <a:gd name="connsiteX3" fmla="*/ 0 w 2917998"/>
              <a:gd name="connsiteY3" fmla="*/ 0 h 449047"/>
              <a:gd name="connsiteX0" fmla="*/ 2917998 w 2917998"/>
              <a:gd name="connsiteY0" fmla="*/ 449047 h 449047"/>
              <a:gd name="connsiteX1" fmla="*/ 2529740 w 2917998"/>
              <a:gd name="connsiteY1" fmla="*/ 179208 h 449047"/>
              <a:gd name="connsiteX2" fmla="*/ 456314 w 2917998"/>
              <a:gd name="connsiteY2" fmla="*/ 162908 h 449047"/>
              <a:gd name="connsiteX3" fmla="*/ 0 w 2917998"/>
              <a:gd name="connsiteY3" fmla="*/ 0 h 449047"/>
              <a:gd name="connsiteX0" fmla="*/ 2917998 w 2917998"/>
              <a:gd name="connsiteY0" fmla="*/ 449047 h 449047"/>
              <a:gd name="connsiteX1" fmla="*/ 2529740 w 2917998"/>
              <a:gd name="connsiteY1" fmla="*/ 179208 h 449047"/>
              <a:gd name="connsiteX2" fmla="*/ 456314 w 2917998"/>
              <a:gd name="connsiteY2" fmla="*/ 162908 h 449047"/>
              <a:gd name="connsiteX3" fmla="*/ 0 w 2917998"/>
              <a:gd name="connsiteY3" fmla="*/ 0 h 449047"/>
              <a:gd name="connsiteX0" fmla="*/ 2917998 w 2917998"/>
              <a:gd name="connsiteY0" fmla="*/ 449047 h 449047"/>
              <a:gd name="connsiteX1" fmla="*/ 2529740 w 2917998"/>
              <a:gd name="connsiteY1" fmla="*/ 179208 h 449047"/>
              <a:gd name="connsiteX2" fmla="*/ 456314 w 2917998"/>
              <a:gd name="connsiteY2" fmla="*/ 162908 h 449047"/>
              <a:gd name="connsiteX3" fmla="*/ 0 w 2917998"/>
              <a:gd name="connsiteY3" fmla="*/ 0 h 449047"/>
              <a:gd name="connsiteX0" fmla="*/ 2917998 w 2917998"/>
              <a:gd name="connsiteY0" fmla="*/ 449047 h 449047"/>
              <a:gd name="connsiteX1" fmla="*/ 2522507 w 2917998"/>
              <a:gd name="connsiteY1" fmla="*/ 166906 h 449047"/>
              <a:gd name="connsiteX2" fmla="*/ 456314 w 2917998"/>
              <a:gd name="connsiteY2" fmla="*/ 162908 h 449047"/>
              <a:gd name="connsiteX3" fmla="*/ 0 w 2917998"/>
              <a:gd name="connsiteY3" fmla="*/ 0 h 449047"/>
              <a:gd name="connsiteX0" fmla="*/ 2917998 w 2917998"/>
              <a:gd name="connsiteY0" fmla="*/ 449047 h 449047"/>
              <a:gd name="connsiteX1" fmla="*/ 2522507 w 2917998"/>
              <a:gd name="connsiteY1" fmla="*/ 166906 h 449047"/>
              <a:gd name="connsiteX2" fmla="*/ 456314 w 2917998"/>
              <a:gd name="connsiteY2" fmla="*/ 162908 h 449047"/>
              <a:gd name="connsiteX3" fmla="*/ 0 w 2917998"/>
              <a:gd name="connsiteY3" fmla="*/ 0 h 449047"/>
              <a:gd name="connsiteX0" fmla="*/ 2917998 w 2917998"/>
              <a:gd name="connsiteY0" fmla="*/ 449047 h 449047"/>
              <a:gd name="connsiteX1" fmla="*/ 2306087 w 2917998"/>
              <a:gd name="connsiteY1" fmla="*/ 406586 h 449047"/>
              <a:gd name="connsiteX2" fmla="*/ 456314 w 2917998"/>
              <a:gd name="connsiteY2" fmla="*/ 162908 h 449047"/>
              <a:gd name="connsiteX3" fmla="*/ 0 w 2917998"/>
              <a:gd name="connsiteY3" fmla="*/ 0 h 449047"/>
              <a:gd name="connsiteX0" fmla="*/ 2917998 w 2917998"/>
              <a:gd name="connsiteY0" fmla="*/ 449047 h 449047"/>
              <a:gd name="connsiteX1" fmla="*/ 2306087 w 2917998"/>
              <a:gd name="connsiteY1" fmla="*/ 406586 h 449047"/>
              <a:gd name="connsiteX2" fmla="*/ 392190 w 2917998"/>
              <a:gd name="connsiteY2" fmla="*/ 397472 h 449047"/>
              <a:gd name="connsiteX3" fmla="*/ 0 w 2917998"/>
              <a:gd name="connsiteY3" fmla="*/ 0 h 449047"/>
              <a:gd name="connsiteX0" fmla="*/ 2917997 w 2917996"/>
              <a:gd name="connsiteY0" fmla="*/ 438086 h 438086"/>
              <a:gd name="connsiteX1" fmla="*/ 2306087 w 2917996"/>
              <a:gd name="connsiteY1" fmla="*/ 406586 h 438086"/>
              <a:gd name="connsiteX2" fmla="*/ 392190 w 2917996"/>
              <a:gd name="connsiteY2" fmla="*/ 397472 h 438086"/>
              <a:gd name="connsiteX3" fmla="*/ 0 w 2917996"/>
              <a:gd name="connsiteY3" fmla="*/ 0 h 438086"/>
              <a:gd name="connsiteX0" fmla="*/ 2917997 w 2917998"/>
              <a:gd name="connsiteY0" fmla="*/ 438086 h 438086"/>
              <a:gd name="connsiteX1" fmla="*/ 2306087 w 2917998"/>
              <a:gd name="connsiteY1" fmla="*/ 406586 h 438086"/>
              <a:gd name="connsiteX2" fmla="*/ 584563 w 2917998"/>
              <a:gd name="connsiteY2" fmla="*/ 398203 h 438086"/>
              <a:gd name="connsiteX3" fmla="*/ 0 w 2917998"/>
              <a:gd name="connsiteY3" fmla="*/ 0 h 438086"/>
              <a:gd name="connsiteX0" fmla="*/ 2917997 w 2917996"/>
              <a:gd name="connsiteY0" fmla="*/ 438086 h 438086"/>
              <a:gd name="connsiteX1" fmla="*/ 2306087 w 2917996"/>
              <a:gd name="connsiteY1" fmla="*/ 406586 h 438086"/>
              <a:gd name="connsiteX2" fmla="*/ 584563 w 2917996"/>
              <a:gd name="connsiteY2" fmla="*/ 398203 h 438086"/>
              <a:gd name="connsiteX3" fmla="*/ 0 w 2917996"/>
              <a:gd name="connsiteY3" fmla="*/ 0 h 438086"/>
              <a:gd name="connsiteX0" fmla="*/ 2917997 w 2917998"/>
              <a:gd name="connsiteY0" fmla="*/ 438086 h 438086"/>
              <a:gd name="connsiteX1" fmla="*/ 2306087 w 2917998"/>
              <a:gd name="connsiteY1" fmla="*/ 406586 h 438086"/>
              <a:gd name="connsiteX2" fmla="*/ 913201 w 2917998"/>
              <a:gd name="connsiteY2" fmla="*/ 401857 h 438086"/>
              <a:gd name="connsiteX3" fmla="*/ 0 w 2917998"/>
              <a:gd name="connsiteY3" fmla="*/ 0 h 438086"/>
              <a:gd name="connsiteX0" fmla="*/ 2917997 w 2917996"/>
              <a:gd name="connsiteY0" fmla="*/ 438086 h 438086"/>
              <a:gd name="connsiteX1" fmla="*/ 2306087 w 2917996"/>
              <a:gd name="connsiteY1" fmla="*/ 406586 h 438086"/>
              <a:gd name="connsiteX2" fmla="*/ 913201 w 2917996"/>
              <a:gd name="connsiteY2" fmla="*/ 401857 h 438086"/>
              <a:gd name="connsiteX3" fmla="*/ 0 w 2917996"/>
              <a:gd name="connsiteY3" fmla="*/ 0 h 438086"/>
              <a:gd name="connsiteX0" fmla="*/ 2917997 w 2917998"/>
              <a:gd name="connsiteY0" fmla="*/ 438086 h 438086"/>
              <a:gd name="connsiteX1" fmla="*/ 2306087 w 2917998"/>
              <a:gd name="connsiteY1" fmla="*/ 406586 h 438086"/>
              <a:gd name="connsiteX2" fmla="*/ 913201 w 2917998"/>
              <a:gd name="connsiteY2" fmla="*/ 401857 h 438086"/>
              <a:gd name="connsiteX3" fmla="*/ 0 w 2917998"/>
              <a:gd name="connsiteY3" fmla="*/ 0 h 438086"/>
            </a:gdLst>
            <a:ahLst/>
            <a:cxnLst>
              <a:cxn ang="0">
                <a:pos x="connsiteX0" y="connsiteY0"/>
              </a:cxn>
              <a:cxn ang="0">
                <a:pos x="connsiteX1" y="connsiteY1"/>
              </a:cxn>
              <a:cxn ang="0">
                <a:pos x="connsiteX2" y="connsiteY2"/>
              </a:cxn>
              <a:cxn ang="0">
                <a:pos x="connsiteX3" y="connsiteY3"/>
              </a:cxn>
            </a:cxnLst>
            <a:rect l="l" t="t" r="r" b="b"/>
            <a:pathLst>
              <a:path w="2917998" h="438086">
                <a:moveTo>
                  <a:pt x="2917997" y="438086"/>
                </a:moveTo>
                <a:cubicBezTo>
                  <a:pt x="2909106" y="412596"/>
                  <a:pt x="2719499" y="407449"/>
                  <a:pt x="2306087" y="406586"/>
                </a:cubicBezTo>
                <a:lnTo>
                  <a:pt x="913201" y="401857"/>
                </a:lnTo>
                <a:cubicBezTo>
                  <a:pt x="339360" y="399063"/>
                  <a:pt x="4708" y="362047"/>
                  <a:pt x="0" y="0"/>
                </a:cubicBezTo>
              </a:path>
            </a:pathLst>
          </a:custGeom>
          <a:noFill/>
          <a:ln w="25400">
            <a:solidFill>
              <a:srgbClr val="8661C5"/>
            </a:solidFill>
            <a:tailEnd type="non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Arrow21_33">
            <a:extLst>
              <a:ext uri="{FF2B5EF4-FFF2-40B4-BE49-F238E27FC236}">
                <a16:creationId xmlns:a16="http://schemas.microsoft.com/office/drawing/2014/main" id="{C3A32BF9-3E6C-5141-A701-8B0DA091DDA8}"/>
              </a:ext>
              <a:ext uri="{147F2762-F138-4A5C-976F-8EAC2B608ADB}">
                <a16:predDERef xmlns:a16="http://schemas.microsoft.com/office/drawing/2014/main" pred="{A057F024-3919-4FCF-8BBE-0515A1D36692}"/>
              </a:ext>
              <a:ext uri="{C183D7F6-B498-43B3-948B-1728B52AA6E4}">
                <adec:decorative xmlns:adec="http://schemas.microsoft.com/office/drawing/2017/decorative" val="1"/>
              </a:ext>
            </a:extLst>
          </xdr:cNvPr>
          <xdr:cNvSpPr/>
        </xdr:nvSpPr>
        <xdr:spPr>
          <a:xfrm rot="5400000">
            <a:off x="3426603" y="6950631"/>
            <a:ext cx="1189339" cy="587102"/>
          </a:xfrm>
          <a:custGeom>
            <a:avLst/>
            <a:gdLst>
              <a:gd name="connsiteX0" fmla="*/ 0 w 1772478"/>
              <a:gd name="connsiteY0" fmla="*/ 472109 h 472109"/>
              <a:gd name="connsiteX1" fmla="*/ 173934 w 1772478"/>
              <a:gd name="connsiteY1" fmla="*/ 323022 h 472109"/>
              <a:gd name="connsiteX2" fmla="*/ 571500 w 1772478"/>
              <a:gd name="connsiteY2" fmla="*/ 240196 h 472109"/>
              <a:gd name="connsiteX3" fmla="*/ 1557130 w 1772478"/>
              <a:gd name="connsiteY3" fmla="*/ 91109 h 472109"/>
              <a:gd name="connsiteX4" fmla="*/ 1772478 w 1772478"/>
              <a:gd name="connsiteY4" fmla="*/ 0 h 472109"/>
              <a:gd name="connsiteX0" fmla="*/ 0 w 1772478"/>
              <a:gd name="connsiteY0" fmla="*/ 472109 h 472109"/>
              <a:gd name="connsiteX1" fmla="*/ 173934 w 1772478"/>
              <a:gd name="connsiteY1" fmla="*/ 323022 h 472109"/>
              <a:gd name="connsiteX2" fmla="*/ 1557130 w 1772478"/>
              <a:gd name="connsiteY2" fmla="*/ 91109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63948 w 1772478"/>
              <a:gd name="connsiteY1" fmla="*/ 271517 h 472109"/>
              <a:gd name="connsiteX2" fmla="*/ 1561561 w 1772478"/>
              <a:gd name="connsiteY2" fmla="*/ 206009 h 472109"/>
              <a:gd name="connsiteX3" fmla="*/ 1772478 w 1772478"/>
              <a:gd name="connsiteY3" fmla="*/ 0 h 472109"/>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8340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89275 w 1391328"/>
              <a:gd name="connsiteY2" fmla="*/ 245629 h 468146"/>
              <a:gd name="connsiteX3" fmla="*/ 1391328 w 1391328"/>
              <a:gd name="connsiteY3" fmla="*/ 0 h 468146"/>
              <a:gd name="connsiteX0" fmla="*/ 0 w 1429217"/>
              <a:gd name="connsiteY0" fmla="*/ 419400 h 419400"/>
              <a:gd name="connsiteX1" fmla="*/ 253711 w 1429217"/>
              <a:gd name="connsiteY1" fmla="*/ 246545 h 419400"/>
              <a:gd name="connsiteX2" fmla="*/ 1189275 w 1429217"/>
              <a:gd name="connsiteY2" fmla="*/ 196883 h 419400"/>
              <a:gd name="connsiteX3" fmla="*/ 1429217 w 1429217"/>
              <a:gd name="connsiteY3" fmla="*/ 0 h 419400"/>
              <a:gd name="connsiteX0" fmla="*/ 0 w 1434630"/>
              <a:gd name="connsiteY0" fmla="*/ 404776 h 404776"/>
              <a:gd name="connsiteX1" fmla="*/ 253711 w 1434630"/>
              <a:gd name="connsiteY1" fmla="*/ 231921 h 404776"/>
              <a:gd name="connsiteX2" fmla="*/ 1189275 w 1434630"/>
              <a:gd name="connsiteY2" fmla="*/ 182259 h 404776"/>
              <a:gd name="connsiteX3" fmla="*/ 1434630 w 1434630"/>
              <a:gd name="connsiteY3" fmla="*/ 0 h 404776"/>
              <a:gd name="connsiteX0" fmla="*/ 0 w 1434675"/>
              <a:gd name="connsiteY0" fmla="*/ 404861 h 404861"/>
              <a:gd name="connsiteX1" fmla="*/ 253711 w 1434675"/>
              <a:gd name="connsiteY1" fmla="*/ 232006 h 404861"/>
              <a:gd name="connsiteX2" fmla="*/ 1189275 w 1434675"/>
              <a:gd name="connsiteY2" fmla="*/ 182344 h 404861"/>
              <a:gd name="connsiteX3" fmla="*/ 1434630 w 1434675"/>
              <a:gd name="connsiteY3" fmla="*/ 85 h 404861"/>
              <a:gd name="connsiteX0" fmla="*/ 0 w 1456321"/>
              <a:gd name="connsiteY0" fmla="*/ 395120 h 395120"/>
              <a:gd name="connsiteX1" fmla="*/ 253711 w 1456321"/>
              <a:gd name="connsiteY1" fmla="*/ 222265 h 395120"/>
              <a:gd name="connsiteX2" fmla="*/ 1189275 w 1456321"/>
              <a:gd name="connsiteY2" fmla="*/ 172603 h 395120"/>
              <a:gd name="connsiteX3" fmla="*/ 1456281 w 1456321"/>
              <a:gd name="connsiteY3" fmla="*/ 93 h 395120"/>
              <a:gd name="connsiteX0" fmla="*/ 0 w 1515851"/>
              <a:gd name="connsiteY0" fmla="*/ 385380 h 385380"/>
              <a:gd name="connsiteX1" fmla="*/ 253711 w 1515851"/>
              <a:gd name="connsiteY1" fmla="*/ 212525 h 385380"/>
              <a:gd name="connsiteX2" fmla="*/ 1189275 w 1515851"/>
              <a:gd name="connsiteY2" fmla="*/ 162863 h 385380"/>
              <a:gd name="connsiteX3" fmla="*/ 1515820 w 1515851"/>
              <a:gd name="connsiteY3" fmla="*/ 102 h 385380"/>
              <a:gd name="connsiteX0" fmla="*/ 0 w 1515855"/>
              <a:gd name="connsiteY0" fmla="*/ 385367 h 385367"/>
              <a:gd name="connsiteX1" fmla="*/ 253711 w 1515855"/>
              <a:gd name="connsiteY1" fmla="*/ 212512 h 385367"/>
              <a:gd name="connsiteX2" fmla="*/ 1189275 w 1515855"/>
              <a:gd name="connsiteY2" fmla="*/ 162850 h 385367"/>
              <a:gd name="connsiteX3" fmla="*/ 1515820 w 1515855"/>
              <a:gd name="connsiteY3" fmla="*/ 89 h 385367"/>
              <a:gd name="connsiteX0" fmla="*/ 0 w 1515820"/>
              <a:gd name="connsiteY0" fmla="*/ 385278 h 385278"/>
              <a:gd name="connsiteX1" fmla="*/ 253711 w 1515820"/>
              <a:gd name="connsiteY1" fmla="*/ 212423 h 385278"/>
              <a:gd name="connsiteX2" fmla="*/ 1515820 w 1515820"/>
              <a:gd name="connsiteY2" fmla="*/ 0 h 385278"/>
              <a:gd name="connsiteX0" fmla="*/ 6905 w 1522725"/>
              <a:gd name="connsiteY0" fmla="*/ 385278 h 385278"/>
              <a:gd name="connsiteX1" fmla="*/ 33286 w 1522725"/>
              <a:gd name="connsiteY1" fmla="*/ 231921 h 385278"/>
              <a:gd name="connsiteX2" fmla="*/ 1522725 w 1522725"/>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42 w 1515862"/>
              <a:gd name="connsiteY0" fmla="*/ 385278 h 385278"/>
              <a:gd name="connsiteX1" fmla="*/ 10185 w 1515862"/>
              <a:gd name="connsiteY1" fmla="*/ 241671 h 385278"/>
              <a:gd name="connsiteX2" fmla="*/ 1515862 w 1515862"/>
              <a:gd name="connsiteY2" fmla="*/ 0 h 385278"/>
              <a:gd name="connsiteX0" fmla="*/ 42 w 2343994"/>
              <a:gd name="connsiteY0" fmla="*/ 185418 h 185418"/>
              <a:gd name="connsiteX1" fmla="*/ 10185 w 2343994"/>
              <a:gd name="connsiteY1" fmla="*/ 41811 h 185418"/>
              <a:gd name="connsiteX2" fmla="*/ 2343994 w 2343994"/>
              <a:gd name="connsiteY2" fmla="*/ 0 h 185418"/>
              <a:gd name="connsiteX0" fmla="*/ 42 w 2343994"/>
              <a:gd name="connsiteY0" fmla="*/ 186973 h 186973"/>
              <a:gd name="connsiteX1" fmla="*/ 10185 w 2343994"/>
              <a:gd name="connsiteY1" fmla="*/ 43366 h 186973"/>
              <a:gd name="connsiteX2" fmla="*/ 2343994 w 2343994"/>
              <a:gd name="connsiteY2" fmla="*/ 1555 h 186973"/>
              <a:gd name="connsiteX0" fmla="*/ 42 w 2343994"/>
              <a:gd name="connsiteY0" fmla="*/ 185418 h 185418"/>
              <a:gd name="connsiteX1" fmla="*/ 10185 w 2343994"/>
              <a:gd name="connsiteY1" fmla="*/ 41811 h 185418"/>
              <a:gd name="connsiteX2" fmla="*/ 2343994 w 2343994"/>
              <a:gd name="connsiteY2" fmla="*/ 0 h 185418"/>
              <a:gd name="connsiteX0" fmla="*/ 682 w 2344634"/>
              <a:gd name="connsiteY0" fmla="*/ 185418 h 185418"/>
              <a:gd name="connsiteX1" fmla="*/ 0 w 2344634"/>
              <a:gd name="connsiteY1" fmla="*/ 22312 h 185418"/>
              <a:gd name="connsiteX2" fmla="*/ 2344634 w 2344634"/>
              <a:gd name="connsiteY2" fmla="*/ 0 h 185418"/>
              <a:gd name="connsiteX0" fmla="*/ 682 w 2339221"/>
              <a:gd name="connsiteY0" fmla="*/ 278036 h 278036"/>
              <a:gd name="connsiteX1" fmla="*/ 0 w 2339221"/>
              <a:gd name="connsiteY1" fmla="*/ 114930 h 278036"/>
              <a:gd name="connsiteX2" fmla="*/ 2339221 w 2339221"/>
              <a:gd name="connsiteY2" fmla="*/ 0 h 278036"/>
              <a:gd name="connsiteX0" fmla="*/ 682 w 2339221"/>
              <a:gd name="connsiteY0" fmla="*/ 278036 h 278036"/>
              <a:gd name="connsiteX1" fmla="*/ 0 w 2339221"/>
              <a:gd name="connsiteY1" fmla="*/ 114930 h 278036"/>
              <a:gd name="connsiteX2" fmla="*/ 2339221 w 2339221"/>
              <a:gd name="connsiteY2" fmla="*/ 0 h 278036"/>
              <a:gd name="connsiteX0" fmla="*/ 682 w 2339233"/>
              <a:gd name="connsiteY0" fmla="*/ 278036 h 278036"/>
              <a:gd name="connsiteX1" fmla="*/ 0 w 2339233"/>
              <a:gd name="connsiteY1" fmla="*/ 114930 h 278036"/>
              <a:gd name="connsiteX2" fmla="*/ 2339221 w 2339233"/>
              <a:gd name="connsiteY2" fmla="*/ 0 h 278036"/>
              <a:gd name="connsiteX0" fmla="*/ 682 w 2339221"/>
              <a:gd name="connsiteY0" fmla="*/ 292660 h 292660"/>
              <a:gd name="connsiteX1" fmla="*/ 0 w 2339221"/>
              <a:gd name="connsiteY1" fmla="*/ 129554 h 292660"/>
              <a:gd name="connsiteX2" fmla="*/ 2339221 w 2339221"/>
              <a:gd name="connsiteY2" fmla="*/ 0 h 292660"/>
              <a:gd name="connsiteX0" fmla="*/ 682 w 2339221"/>
              <a:gd name="connsiteY0" fmla="*/ 292660 h 292660"/>
              <a:gd name="connsiteX1" fmla="*/ 0 w 2339221"/>
              <a:gd name="connsiteY1" fmla="*/ 129554 h 292660"/>
              <a:gd name="connsiteX2" fmla="*/ 2339221 w 2339221"/>
              <a:gd name="connsiteY2" fmla="*/ 0 h 292660"/>
              <a:gd name="connsiteX0" fmla="*/ 347265 w 2685804"/>
              <a:gd name="connsiteY0" fmla="*/ 292660 h 292660"/>
              <a:gd name="connsiteX1" fmla="*/ 346583 w 2685804"/>
              <a:gd name="connsiteY1" fmla="*/ 129554 h 292660"/>
              <a:gd name="connsiteX2" fmla="*/ 2685804 w 2685804"/>
              <a:gd name="connsiteY2" fmla="*/ 0 h 292660"/>
              <a:gd name="connsiteX0" fmla="*/ 40418 w 2378957"/>
              <a:gd name="connsiteY0" fmla="*/ 292660 h 292660"/>
              <a:gd name="connsiteX1" fmla="*/ 564762 w 2378957"/>
              <a:gd name="connsiteY1" fmla="*/ 173426 h 292660"/>
              <a:gd name="connsiteX2" fmla="*/ 2378957 w 2378957"/>
              <a:gd name="connsiteY2" fmla="*/ 0 h 292660"/>
              <a:gd name="connsiteX0" fmla="*/ 2 w 2338541"/>
              <a:gd name="connsiteY0" fmla="*/ 292660 h 292660"/>
              <a:gd name="connsiteX1" fmla="*/ 524346 w 2338541"/>
              <a:gd name="connsiteY1" fmla="*/ 173426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3 w 2338542"/>
              <a:gd name="connsiteY0" fmla="*/ 292660 h 292660"/>
              <a:gd name="connsiteX1" fmla="*/ 513522 w 2338542"/>
              <a:gd name="connsiteY1" fmla="*/ 144178 h 292660"/>
              <a:gd name="connsiteX2" fmla="*/ 2338542 w 2338542"/>
              <a:gd name="connsiteY2" fmla="*/ 0 h 292660"/>
              <a:gd name="connsiteX0" fmla="*/ 2407 w 2340946"/>
              <a:gd name="connsiteY0" fmla="*/ 292660 h 292660"/>
              <a:gd name="connsiteX1" fmla="*/ 283183 w 2340946"/>
              <a:gd name="connsiteY1" fmla="*/ 149053 h 292660"/>
              <a:gd name="connsiteX2" fmla="*/ 2340946 w 2340946"/>
              <a:gd name="connsiteY2"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459 w 2338998"/>
              <a:gd name="connsiteY0" fmla="*/ 292660 h 292660"/>
              <a:gd name="connsiteX1" fmla="*/ 281235 w 2338998"/>
              <a:gd name="connsiteY1" fmla="*/ 149053 h 292660"/>
              <a:gd name="connsiteX2" fmla="*/ 1792695 w 2338998"/>
              <a:gd name="connsiteY2" fmla="*/ 162771 h 292660"/>
              <a:gd name="connsiteX3" fmla="*/ 2106627 w 2338998"/>
              <a:gd name="connsiteY3" fmla="*/ 123773 h 292660"/>
              <a:gd name="connsiteX4" fmla="*/ 2338998 w 2338998"/>
              <a:gd name="connsiteY4"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5234 w 2343773"/>
              <a:gd name="connsiteY0" fmla="*/ 292660 h 292660"/>
              <a:gd name="connsiteX1" fmla="*/ 286010 w 2343773"/>
              <a:gd name="connsiteY1" fmla="*/ 149053 h 292660"/>
              <a:gd name="connsiteX2" fmla="*/ 2078926 w 2343773"/>
              <a:gd name="connsiteY2" fmla="*/ 143272 h 292660"/>
              <a:gd name="connsiteX3" fmla="*/ 2343773 w 2343773"/>
              <a:gd name="connsiteY3" fmla="*/ 0 h 292660"/>
              <a:gd name="connsiteX0" fmla="*/ 5234 w 2365424"/>
              <a:gd name="connsiteY0" fmla="*/ 287785 h 287785"/>
              <a:gd name="connsiteX1" fmla="*/ 286010 w 2365424"/>
              <a:gd name="connsiteY1" fmla="*/ 144178 h 287785"/>
              <a:gd name="connsiteX2" fmla="*/ 2078926 w 2365424"/>
              <a:gd name="connsiteY2" fmla="*/ 138397 h 287785"/>
              <a:gd name="connsiteX3" fmla="*/ 2365424 w 2365424"/>
              <a:gd name="connsiteY3" fmla="*/ 0 h 287785"/>
              <a:gd name="connsiteX0" fmla="*/ 5234 w 2367518"/>
              <a:gd name="connsiteY0" fmla="*/ 287785 h 287785"/>
              <a:gd name="connsiteX1" fmla="*/ 286010 w 2367518"/>
              <a:gd name="connsiteY1" fmla="*/ 144178 h 287785"/>
              <a:gd name="connsiteX2" fmla="*/ 2078926 w 2367518"/>
              <a:gd name="connsiteY2" fmla="*/ 138397 h 287785"/>
              <a:gd name="connsiteX3" fmla="*/ 2365424 w 2367518"/>
              <a:gd name="connsiteY3" fmla="*/ 0 h 287785"/>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54251"/>
              <a:gd name="connsiteY0" fmla="*/ 312159 h 312159"/>
              <a:gd name="connsiteX1" fmla="*/ 286010 w 2354251"/>
              <a:gd name="connsiteY1" fmla="*/ 168552 h 312159"/>
              <a:gd name="connsiteX2" fmla="*/ 2078926 w 2354251"/>
              <a:gd name="connsiteY2" fmla="*/ 162771 h 312159"/>
              <a:gd name="connsiteX3" fmla="*/ 2343774 w 2354251"/>
              <a:gd name="connsiteY3" fmla="*/ 0 h 312159"/>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44660"/>
              <a:gd name="connsiteY0" fmla="*/ 312159 h 312159"/>
              <a:gd name="connsiteX1" fmla="*/ 286010 w 2344660"/>
              <a:gd name="connsiteY1" fmla="*/ 168552 h 312159"/>
              <a:gd name="connsiteX2" fmla="*/ 2078926 w 2344660"/>
              <a:gd name="connsiteY2" fmla="*/ 162771 h 312159"/>
              <a:gd name="connsiteX3" fmla="*/ 2343774 w 2344660"/>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943 w 2343483"/>
              <a:gd name="connsiteY0" fmla="*/ 312159 h 312159"/>
              <a:gd name="connsiteX1" fmla="*/ 285719 w 2343483"/>
              <a:gd name="connsiteY1" fmla="*/ 168552 h 312159"/>
              <a:gd name="connsiteX2" fmla="*/ 2067809 w 2343483"/>
              <a:gd name="connsiteY2" fmla="*/ 162772 h 312159"/>
              <a:gd name="connsiteX3" fmla="*/ 2343483 w 2343483"/>
              <a:gd name="connsiteY3" fmla="*/ 0 h 312159"/>
              <a:gd name="connsiteX0" fmla="*/ 4943 w 2359721"/>
              <a:gd name="connsiteY0" fmla="*/ 307284 h 307284"/>
              <a:gd name="connsiteX1" fmla="*/ 285719 w 2359721"/>
              <a:gd name="connsiteY1" fmla="*/ 163677 h 307284"/>
              <a:gd name="connsiteX2" fmla="*/ 2067809 w 2359721"/>
              <a:gd name="connsiteY2" fmla="*/ 157897 h 307284"/>
              <a:gd name="connsiteX3" fmla="*/ 2359721 w 2359721"/>
              <a:gd name="connsiteY3" fmla="*/ 0 h 307284"/>
              <a:gd name="connsiteX0" fmla="*/ 4943 w 2363146"/>
              <a:gd name="connsiteY0" fmla="*/ 307284 h 307284"/>
              <a:gd name="connsiteX1" fmla="*/ 285719 w 2363146"/>
              <a:gd name="connsiteY1" fmla="*/ 163677 h 307284"/>
              <a:gd name="connsiteX2" fmla="*/ 2067809 w 2363146"/>
              <a:gd name="connsiteY2" fmla="*/ 157897 h 307284"/>
              <a:gd name="connsiteX3" fmla="*/ 2359721 w 2363146"/>
              <a:gd name="connsiteY3" fmla="*/ 0 h 307284"/>
              <a:gd name="connsiteX0" fmla="*/ 4943 w 2340375"/>
              <a:gd name="connsiteY0" fmla="*/ 307284 h 307284"/>
              <a:gd name="connsiteX1" fmla="*/ 285719 w 2340375"/>
              <a:gd name="connsiteY1" fmla="*/ 163677 h 307284"/>
              <a:gd name="connsiteX2" fmla="*/ 2067809 w 2340375"/>
              <a:gd name="connsiteY2" fmla="*/ 157897 h 307284"/>
              <a:gd name="connsiteX3" fmla="*/ 2332659 w 2340375"/>
              <a:gd name="connsiteY3" fmla="*/ 0 h 307284"/>
              <a:gd name="connsiteX0" fmla="*/ 4943 w 2342772"/>
              <a:gd name="connsiteY0" fmla="*/ 307284 h 307284"/>
              <a:gd name="connsiteX1" fmla="*/ 285719 w 2342772"/>
              <a:gd name="connsiteY1" fmla="*/ 163677 h 307284"/>
              <a:gd name="connsiteX2" fmla="*/ 2067809 w 2342772"/>
              <a:gd name="connsiteY2" fmla="*/ 157897 h 307284"/>
              <a:gd name="connsiteX3" fmla="*/ 2332659 w 2342772"/>
              <a:gd name="connsiteY3" fmla="*/ 0 h 307284"/>
              <a:gd name="connsiteX0" fmla="*/ 4943 w 2333078"/>
              <a:gd name="connsiteY0" fmla="*/ 307284 h 307284"/>
              <a:gd name="connsiteX1" fmla="*/ 285719 w 2333078"/>
              <a:gd name="connsiteY1" fmla="*/ 163677 h 307284"/>
              <a:gd name="connsiteX2" fmla="*/ 2067809 w 2333078"/>
              <a:gd name="connsiteY2" fmla="*/ 157897 h 307284"/>
              <a:gd name="connsiteX3" fmla="*/ 2332659 w 2333078"/>
              <a:gd name="connsiteY3" fmla="*/ 0 h 307284"/>
              <a:gd name="connsiteX0" fmla="*/ 7284 w 2335419"/>
              <a:gd name="connsiteY0" fmla="*/ 307284 h 307284"/>
              <a:gd name="connsiteX1" fmla="*/ 288060 w 2335419"/>
              <a:gd name="connsiteY1" fmla="*/ 163677 h 307284"/>
              <a:gd name="connsiteX2" fmla="*/ 2070150 w 2335419"/>
              <a:gd name="connsiteY2" fmla="*/ 157897 h 307284"/>
              <a:gd name="connsiteX3" fmla="*/ 2335000 w 2335419"/>
              <a:gd name="connsiteY3" fmla="*/ 0 h 307284"/>
              <a:gd name="connsiteX0" fmla="*/ 4944 w 2333079"/>
              <a:gd name="connsiteY0" fmla="*/ 307284 h 307284"/>
              <a:gd name="connsiteX1" fmla="*/ 285720 w 2333079"/>
              <a:gd name="connsiteY1" fmla="*/ 163677 h 307284"/>
              <a:gd name="connsiteX2" fmla="*/ 2067810 w 2333079"/>
              <a:gd name="connsiteY2" fmla="*/ 157897 h 307284"/>
              <a:gd name="connsiteX3" fmla="*/ 2332660 w 2333079"/>
              <a:gd name="connsiteY3" fmla="*/ 0 h 307284"/>
              <a:gd name="connsiteX0" fmla="*/ 4 w 2328139"/>
              <a:gd name="connsiteY0" fmla="*/ 307284 h 307284"/>
              <a:gd name="connsiteX1" fmla="*/ 280780 w 2328139"/>
              <a:gd name="connsiteY1" fmla="*/ 163677 h 307284"/>
              <a:gd name="connsiteX2" fmla="*/ 2062870 w 2328139"/>
              <a:gd name="connsiteY2" fmla="*/ 157897 h 307284"/>
              <a:gd name="connsiteX3" fmla="*/ 2327720 w 2328139"/>
              <a:gd name="connsiteY3" fmla="*/ 0 h 307284"/>
              <a:gd name="connsiteX0" fmla="*/ 1354 w 2329194"/>
              <a:gd name="connsiteY0" fmla="*/ 307284 h 307284"/>
              <a:gd name="connsiteX1" fmla="*/ 282130 w 2329194"/>
              <a:gd name="connsiteY1" fmla="*/ 163677 h 307284"/>
              <a:gd name="connsiteX2" fmla="*/ 1885401 w 2329194"/>
              <a:gd name="connsiteY2" fmla="*/ 181720 h 307284"/>
              <a:gd name="connsiteX3" fmla="*/ 2329070 w 2329194"/>
              <a:gd name="connsiteY3" fmla="*/ 0 h 307284"/>
              <a:gd name="connsiteX0" fmla="*/ 4 w 2327844"/>
              <a:gd name="connsiteY0" fmla="*/ 307284 h 307284"/>
              <a:gd name="connsiteX1" fmla="*/ 683118 w 2327844"/>
              <a:gd name="connsiteY1" fmla="*/ 192794 h 307284"/>
              <a:gd name="connsiteX2" fmla="*/ 1884051 w 2327844"/>
              <a:gd name="connsiteY2" fmla="*/ 181720 h 307284"/>
              <a:gd name="connsiteX3" fmla="*/ 2327720 w 2327844"/>
              <a:gd name="connsiteY3" fmla="*/ 0 h 307284"/>
              <a:gd name="connsiteX0" fmla="*/ 4 w 2327844"/>
              <a:gd name="connsiteY0" fmla="*/ 307284 h 307284"/>
              <a:gd name="connsiteX1" fmla="*/ 683118 w 2327844"/>
              <a:gd name="connsiteY1" fmla="*/ 192794 h 307284"/>
              <a:gd name="connsiteX2" fmla="*/ 1884051 w 2327844"/>
              <a:gd name="connsiteY2" fmla="*/ 181720 h 307284"/>
              <a:gd name="connsiteX3" fmla="*/ 2327720 w 2327844"/>
              <a:gd name="connsiteY3" fmla="*/ 0 h 307284"/>
              <a:gd name="connsiteX0" fmla="*/ 4 w 2327844"/>
              <a:gd name="connsiteY0" fmla="*/ 307284 h 307284"/>
              <a:gd name="connsiteX1" fmla="*/ 794879 w 2327844"/>
              <a:gd name="connsiteY1" fmla="*/ 184853 h 307284"/>
              <a:gd name="connsiteX2" fmla="*/ 1884051 w 2327844"/>
              <a:gd name="connsiteY2" fmla="*/ 181720 h 307284"/>
              <a:gd name="connsiteX3" fmla="*/ 2327720 w 2327844"/>
              <a:gd name="connsiteY3" fmla="*/ 0 h 307284"/>
              <a:gd name="connsiteX0" fmla="*/ 4 w 2327844"/>
              <a:gd name="connsiteY0" fmla="*/ 307284 h 307284"/>
              <a:gd name="connsiteX1" fmla="*/ 755765 w 2327844"/>
              <a:gd name="connsiteY1" fmla="*/ 157084 h 307284"/>
              <a:gd name="connsiteX2" fmla="*/ 1884051 w 2327844"/>
              <a:gd name="connsiteY2" fmla="*/ 181720 h 307284"/>
              <a:gd name="connsiteX3" fmla="*/ 2327720 w 2327844"/>
              <a:gd name="connsiteY3" fmla="*/ 0 h 307284"/>
              <a:gd name="connsiteX0" fmla="*/ 4 w 2327862"/>
              <a:gd name="connsiteY0" fmla="*/ 307284 h 307284"/>
              <a:gd name="connsiteX1" fmla="*/ 755765 w 2327862"/>
              <a:gd name="connsiteY1" fmla="*/ 157084 h 307284"/>
              <a:gd name="connsiteX2" fmla="*/ 1923183 w 2327862"/>
              <a:gd name="connsiteY2" fmla="*/ 147008 h 307284"/>
              <a:gd name="connsiteX3" fmla="*/ 2327720 w 2327862"/>
              <a:gd name="connsiteY3" fmla="*/ 0 h 307284"/>
              <a:gd name="connsiteX0" fmla="*/ 4 w 2327862"/>
              <a:gd name="connsiteY0" fmla="*/ 307284 h 307284"/>
              <a:gd name="connsiteX1" fmla="*/ 657962 w 2327862"/>
              <a:gd name="connsiteY1" fmla="*/ 152456 h 307284"/>
              <a:gd name="connsiteX2" fmla="*/ 1923183 w 2327862"/>
              <a:gd name="connsiteY2" fmla="*/ 147008 h 307284"/>
              <a:gd name="connsiteX3" fmla="*/ 2327720 w 2327862"/>
              <a:gd name="connsiteY3" fmla="*/ 0 h 307284"/>
              <a:gd name="connsiteX0" fmla="*/ 4 w 2327862"/>
              <a:gd name="connsiteY0" fmla="*/ 307284 h 307284"/>
              <a:gd name="connsiteX1" fmla="*/ 657962 w 2327862"/>
              <a:gd name="connsiteY1" fmla="*/ 152456 h 307284"/>
              <a:gd name="connsiteX2" fmla="*/ 1923183 w 2327862"/>
              <a:gd name="connsiteY2" fmla="*/ 147008 h 307284"/>
              <a:gd name="connsiteX3" fmla="*/ 2327720 w 2327862"/>
              <a:gd name="connsiteY3" fmla="*/ 0 h 307284"/>
              <a:gd name="connsiteX0" fmla="*/ 4 w 2327862"/>
              <a:gd name="connsiteY0" fmla="*/ 307284 h 307284"/>
              <a:gd name="connsiteX1" fmla="*/ 775344 w 2327862"/>
              <a:gd name="connsiteY1" fmla="*/ 152456 h 307284"/>
              <a:gd name="connsiteX2" fmla="*/ 1923183 w 2327862"/>
              <a:gd name="connsiteY2" fmla="*/ 147008 h 307284"/>
              <a:gd name="connsiteX3" fmla="*/ 2327720 w 2327862"/>
              <a:gd name="connsiteY3" fmla="*/ 0 h 307284"/>
              <a:gd name="connsiteX0" fmla="*/ 4 w 2327844"/>
              <a:gd name="connsiteY0" fmla="*/ 307284 h 307284"/>
              <a:gd name="connsiteX1" fmla="*/ 775344 w 2327844"/>
              <a:gd name="connsiteY1" fmla="*/ 152456 h 307284"/>
              <a:gd name="connsiteX2" fmla="*/ 1884071 w 2327844"/>
              <a:gd name="connsiteY2" fmla="*/ 144693 h 307284"/>
              <a:gd name="connsiteX3" fmla="*/ 2327720 w 2327844"/>
              <a:gd name="connsiteY3" fmla="*/ 0 h 307284"/>
              <a:gd name="connsiteX0" fmla="*/ 0 w 2327840"/>
              <a:gd name="connsiteY0" fmla="*/ 307284 h 307284"/>
              <a:gd name="connsiteX1" fmla="*/ 1884067 w 2327840"/>
              <a:gd name="connsiteY1" fmla="*/ 144693 h 307284"/>
              <a:gd name="connsiteX2" fmla="*/ 2327716 w 2327840"/>
              <a:gd name="connsiteY2" fmla="*/ 0 h 307284"/>
              <a:gd name="connsiteX0" fmla="*/ 0 w 2327741"/>
              <a:gd name="connsiteY0" fmla="*/ 307284 h 307284"/>
              <a:gd name="connsiteX1" fmla="*/ 1003789 w 2327741"/>
              <a:gd name="connsiteY1" fmla="*/ 147007 h 307284"/>
              <a:gd name="connsiteX2" fmla="*/ 2327716 w 2327741"/>
              <a:gd name="connsiteY2" fmla="*/ 0 h 307284"/>
              <a:gd name="connsiteX0" fmla="*/ 0 w 2327795"/>
              <a:gd name="connsiteY0" fmla="*/ 307284 h 307284"/>
              <a:gd name="connsiteX1" fmla="*/ 1003789 w 2327795"/>
              <a:gd name="connsiteY1" fmla="*/ 147007 h 307284"/>
              <a:gd name="connsiteX2" fmla="*/ 2327716 w 2327795"/>
              <a:gd name="connsiteY2" fmla="*/ 0 h 307284"/>
              <a:gd name="connsiteX0" fmla="*/ 0 w 2327795"/>
              <a:gd name="connsiteY0" fmla="*/ 307284 h 307284"/>
              <a:gd name="connsiteX1" fmla="*/ 1003789 w 2327795"/>
              <a:gd name="connsiteY1" fmla="*/ 147007 h 307284"/>
              <a:gd name="connsiteX2" fmla="*/ 2327716 w 2327795"/>
              <a:gd name="connsiteY2" fmla="*/ 0 h 307284"/>
              <a:gd name="connsiteX0" fmla="*/ 2716 w 2330511"/>
              <a:gd name="connsiteY0" fmla="*/ 307284 h 307284"/>
              <a:gd name="connsiteX1" fmla="*/ 1006505 w 2330511"/>
              <a:gd name="connsiteY1" fmla="*/ 147007 h 307284"/>
              <a:gd name="connsiteX2" fmla="*/ 2330432 w 2330511"/>
              <a:gd name="connsiteY2" fmla="*/ 0 h 307284"/>
              <a:gd name="connsiteX0" fmla="*/ 1188 w 2329023"/>
              <a:gd name="connsiteY0" fmla="*/ 307284 h 307284"/>
              <a:gd name="connsiteX1" fmla="*/ 1141906 w 2329023"/>
              <a:gd name="connsiteY1" fmla="*/ 137750 h 307284"/>
              <a:gd name="connsiteX2" fmla="*/ 2328904 w 2329023"/>
              <a:gd name="connsiteY2" fmla="*/ 0 h 307284"/>
              <a:gd name="connsiteX0" fmla="*/ 1582 w 2329417"/>
              <a:gd name="connsiteY0" fmla="*/ 307284 h 307284"/>
              <a:gd name="connsiteX1" fmla="*/ 1142300 w 2329417"/>
              <a:gd name="connsiteY1" fmla="*/ 137750 h 307284"/>
              <a:gd name="connsiteX2" fmla="*/ 2329298 w 2329417"/>
              <a:gd name="connsiteY2" fmla="*/ 0 h 307284"/>
              <a:gd name="connsiteX0" fmla="*/ 1582 w 2329417"/>
              <a:gd name="connsiteY0" fmla="*/ 307284 h 307284"/>
              <a:gd name="connsiteX1" fmla="*/ 1142300 w 2329417"/>
              <a:gd name="connsiteY1" fmla="*/ 137750 h 307284"/>
              <a:gd name="connsiteX2" fmla="*/ 2329298 w 2329417"/>
              <a:gd name="connsiteY2" fmla="*/ 0 h 307284"/>
              <a:gd name="connsiteX0" fmla="*/ 554 w 2331487"/>
              <a:gd name="connsiteY0" fmla="*/ 307284 h 307284"/>
              <a:gd name="connsiteX1" fmla="*/ 1450607 w 2331487"/>
              <a:gd name="connsiteY1" fmla="*/ 142528 h 307284"/>
              <a:gd name="connsiteX2" fmla="*/ 2328270 w 2331487"/>
              <a:gd name="connsiteY2" fmla="*/ 0 h 307284"/>
              <a:gd name="connsiteX0" fmla="*/ 449 w 2343557"/>
              <a:gd name="connsiteY0" fmla="*/ 307284 h 307284"/>
              <a:gd name="connsiteX1" fmla="*/ 1553629 w 2343557"/>
              <a:gd name="connsiteY1" fmla="*/ 144917 h 307284"/>
              <a:gd name="connsiteX2" fmla="*/ 2328165 w 2343557"/>
              <a:gd name="connsiteY2" fmla="*/ 0 h 307284"/>
              <a:gd name="connsiteX0" fmla="*/ 1874 w 2329698"/>
              <a:gd name="connsiteY0" fmla="*/ 307284 h 307284"/>
              <a:gd name="connsiteX1" fmla="*/ 1114448 w 2329698"/>
              <a:gd name="connsiteY1" fmla="*/ 154204 h 307284"/>
              <a:gd name="connsiteX2" fmla="*/ 2329590 w 2329698"/>
              <a:gd name="connsiteY2" fmla="*/ 0 h 307284"/>
            </a:gdLst>
            <a:ahLst/>
            <a:cxnLst>
              <a:cxn ang="0">
                <a:pos x="connsiteX0" y="connsiteY0"/>
              </a:cxn>
              <a:cxn ang="0">
                <a:pos x="connsiteX1" y="connsiteY1"/>
              </a:cxn>
              <a:cxn ang="0">
                <a:pos x="connsiteX2" y="connsiteY2"/>
              </a:cxn>
            </a:cxnLst>
            <a:rect l="l" t="t" r="r" b="b"/>
            <a:pathLst>
              <a:path w="2329698" h="307284">
                <a:moveTo>
                  <a:pt x="1874" y="307284"/>
                </a:moveTo>
                <a:cubicBezTo>
                  <a:pt x="-16409" y="197046"/>
                  <a:pt x="80959" y="154508"/>
                  <a:pt x="1114448" y="154204"/>
                </a:cubicBezTo>
                <a:cubicBezTo>
                  <a:pt x="2063638" y="151545"/>
                  <a:pt x="2335965" y="127341"/>
                  <a:pt x="2329590" y="0"/>
                </a:cubicBezTo>
              </a:path>
            </a:pathLst>
          </a:custGeom>
          <a:noFill/>
          <a:ln w="25400">
            <a:solidFill>
              <a:schemeClr val="tx1"/>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Arrow21_32">
            <a:extLst>
              <a:ext uri="{FF2B5EF4-FFF2-40B4-BE49-F238E27FC236}">
                <a16:creationId xmlns:a16="http://schemas.microsoft.com/office/drawing/2014/main" id="{E0A449FE-C9F8-4FD0-B00E-FCBB5E2CE3F8}"/>
              </a:ext>
              <a:ext uri="{147F2762-F138-4A5C-976F-8EAC2B608ADB}">
                <a16:predDERef xmlns:a16="http://schemas.microsoft.com/office/drawing/2014/main" pred="{76F1A0D5-D515-4995-9F50-2D518FBDEBDE}"/>
              </a:ext>
              <a:ext uri="{C183D7F6-B498-43B3-948B-1728B52AA6E4}">
                <adec:decorative xmlns:adec="http://schemas.microsoft.com/office/drawing/2017/decorative" val="1"/>
              </a:ext>
            </a:extLst>
          </xdr:cNvPr>
          <xdr:cNvSpPr/>
        </xdr:nvSpPr>
        <xdr:spPr>
          <a:xfrm rot="5400000">
            <a:off x="3992918" y="6323389"/>
            <a:ext cx="3083" cy="548640"/>
          </a:xfrm>
          <a:custGeom>
            <a:avLst/>
            <a:gdLst>
              <a:gd name="connsiteX0" fmla="*/ 592388 w 592388"/>
              <a:gd name="connsiteY0" fmla="*/ 389282 h 389282"/>
              <a:gd name="connsiteX1" fmla="*/ 136844 w 592388"/>
              <a:gd name="connsiteY1" fmla="*/ 240196 h 389282"/>
              <a:gd name="connsiteX2" fmla="*/ 4323 w 592388"/>
              <a:gd name="connsiteY2" fmla="*/ 0 h 389282"/>
              <a:gd name="connsiteX0" fmla="*/ 588066 w 588066"/>
              <a:gd name="connsiteY0" fmla="*/ 389282 h 389282"/>
              <a:gd name="connsiteX1" fmla="*/ 1 w 588066"/>
              <a:gd name="connsiteY1" fmla="*/ 0 h 389282"/>
              <a:gd name="connsiteX0" fmla="*/ 0 w 7445"/>
              <a:gd name="connsiteY0" fmla="*/ 382320 h 382320"/>
              <a:gd name="connsiteX1" fmla="*/ 7445 w 7445"/>
              <a:gd name="connsiteY1" fmla="*/ 0 h 382320"/>
            </a:gdLst>
            <a:ahLst/>
            <a:cxnLst>
              <a:cxn ang="0">
                <a:pos x="connsiteX0" y="connsiteY0"/>
              </a:cxn>
              <a:cxn ang="0">
                <a:pos x="connsiteX1" y="connsiteY1"/>
              </a:cxn>
            </a:cxnLst>
            <a:rect l="l" t="t" r="r" b="b"/>
            <a:pathLst>
              <a:path w="7445" h="382320">
                <a:moveTo>
                  <a:pt x="0" y="382320"/>
                </a:moveTo>
                <a:lnTo>
                  <a:pt x="7445" y="0"/>
                </a:lnTo>
              </a:path>
            </a:pathLst>
          </a:custGeom>
          <a:noFill/>
          <a:ln w="25400">
            <a:solidFill>
              <a:schemeClr val="tx1"/>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Arrow21_31">
            <a:extLst>
              <a:ext uri="{FF2B5EF4-FFF2-40B4-BE49-F238E27FC236}">
                <a16:creationId xmlns:a16="http://schemas.microsoft.com/office/drawing/2014/main" id="{559E90A6-AA05-3F4B-9321-BF46875BDA84}"/>
              </a:ext>
              <a:ext uri="{147F2762-F138-4A5C-976F-8EAC2B608ADB}">
                <a16:predDERef xmlns:a16="http://schemas.microsoft.com/office/drawing/2014/main" pred="{A057F024-3919-4FCF-8BBE-0515A1D36692}"/>
              </a:ext>
              <a:ext uri="{C183D7F6-B498-43B3-948B-1728B52AA6E4}">
                <adec:decorative xmlns:adec="http://schemas.microsoft.com/office/drawing/2017/decorative" val="1"/>
              </a:ext>
            </a:extLst>
          </xdr:cNvPr>
          <xdr:cNvSpPr/>
        </xdr:nvSpPr>
        <xdr:spPr>
          <a:xfrm rot="16200000" flipV="1">
            <a:off x="3420782" y="5637768"/>
            <a:ext cx="1192514" cy="587102"/>
          </a:xfrm>
          <a:custGeom>
            <a:avLst/>
            <a:gdLst>
              <a:gd name="connsiteX0" fmla="*/ 0 w 1772478"/>
              <a:gd name="connsiteY0" fmla="*/ 472109 h 472109"/>
              <a:gd name="connsiteX1" fmla="*/ 173934 w 1772478"/>
              <a:gd name="connsiteY1" fmla="*/ 323022 h 472109"/>
              <a:gd name="connsiteX2" fmla="*/ 571500 w 1772478"/>
              <a:gd name="connsiteY2" fmla="*/ 240196 h 472109"/>
              <a:gd name="connsiteX3" fmla="*/ 1557130 w 1772478"/>
              <a:gd name="connsiteY3" fmla="*/ 91109 h 472109"/>
              <a:gd name="connsiteX4" fmla="*/ 1772478 w 1772478"/>
              <a:gd name="connsiteY4" fmla="*/ 0 h 472109"/>
              <a:gd name="connsiteX0" fmla="*/ 0 w 1772478"/>
              <a:gd name="connsiteY0" fmla="*/ 472109 h 472109"/>
              <a:gd name="connsiteX1" fmla="*/ 173934 w 1772478"/>
              <a:gd name="connsiteY1" fmla="*/ 323022 h 472109"/>
              <a:gd name="connsiteX2" fmla="*/ 1557130 w 1772478"/>
              <a:gd name="connsiteY2" fmla="*/ 91109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173934 w 1772478"/>
              <a:gd name="connsiteY1" fmla="*/ 323022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477354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9402 w 1772478"/>
              <a:gd name="connsiteY2" fmla="*/ 150541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34969 w 1772478"/>
              <a:gd name="connsiteY2" fmla="*/ 16638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404397 w 1772478"/>
              <a:gd name="connsiteY1" fmla="*/ 279439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19628 w 1772478"/>
              <a:gd name="connsiteY1" fmla="*/ 259630 h 472109"/>
              <a:gd name="connsiteX2" fmla="*/ 1561561 w 1772478"/>
              <a:gd name="connsiteY2" fmla="*/ 206009 h 472109"/>
              <a:gd name="connsiteX3" fmla="*/ 1772478 w 1772478"/>
              <a:gd name="connsiteY3" fmla="*/ 0 h 472109"/>
              <a:gd name="connsiteX0" fmla="*/ 0 w 1772478"/>
              <a:gd name="connsiteY0" fmla="*/ 472109 h 472109"/>
              <a:gd name="connsiteX1" fmla="*/ 563948 w 1772478"/>
              <a:gd name="connsiteY1" fmla="*/ 271517 h 472109"/>
              <a:gd name="connsiteX2" fmla="*/ 1561561 w 1772478"/>
              <a:gd name="connsiteY2" fmla="*/ 206009 h 472109"/>
              <a:gd name="connsiteX3" fmla="*/ 1772478 w 1772478"/>
              <a:gd name="connsiteY3" fmla="*/ 0 h 472109"/>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82798 w 1391328"/>
              <a:gd name="connsiteY1" fmla="*/ 27151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80411 w 1391328"/>
              <a:gd name="connsiteY2" fmla="*/ 206009 h 468146"/>
              <a:gd name="connsiteX3" fmla="*/ 1391328 w 1391328"/>
              <a:gd name="connsiteY3" fmla="*/ 0 h 468146"/>
              <a:gd name="connsiteX0" fmla="*/ 0 w 1391328"/>
              <a:gd name="connsiteY0" fmla="*/ 468146 h 468146"/>
              <a:gd name="connsiteX1" fmla="*/ 196095 w 1391328"/>
              <a:gd name="connsiteY1" fmla="*/ 251707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49279 w 1391328"/>
              <a:gd name="connsiteY1" fmla="*/ 30321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83404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98139 w 1391328"/>
              <a:gd name="connsiteY2" fmla="*/ 257515 h 468146"/>
              <a:gd name="connsiteX3" fmla="*/ 1391328 w 1391328"/>
              <a:gd name="connsiteY3" fmla="*/ 0 h 468146"/>
              <a:gd name="connsiteX0" fmla="*/ 0 w 1391328"/>
              <a:gd name="connsiteY0" fmla="*/ 468146 h 468146"/>
              <a:gd name="connsiteX1" fmla="*/ 253711 w 1391328"/>
              <a:gd name="connsiteY1" fmla="*/ 295291 h 468146"/>
              <a:gd name="connsiteX2" fmla="*/ 1189275 w 1391328"/>
              <a:gd name="connsiteY2" fmla="*/ 245629 h 468146"/>
              <a:gd name="connsiteX3" fmla="*/ 1391328 w 1391328"/>
              <a:gd name="connsiteY3" fmla="*/ 0 h 468146"/>
              <a:gd name="connsiteX0" fmla="*/ 0 w 1429217"/>
              <a:gd name="connsiteY0" fmla="*/ 419400 h 419400"/>
              <a:gd name="connsiteX1" fmla="*/ 253711 w 1429217"/>
              <a:gd name="connsiteY1" fmla="*/ 246545 h 419400"/>
              <a:gd name="connsiteX2" fmla="*/ 1189275 w 1429217"/>
              <a:gd name="connsiteY2" fmla="*/ 196883 h 419400"/>
              <a:gd name="connsiteX3" fmla="*/ 1429217 w 1429217"/>
              <a:gd name="connsiteY3" fmla="*/ 0 h 419400"/>
              <a:gd name="connsiteX0" fmla="*/ 0 w 1434630"/>
              <a:gd name="connsiteY0" fmla="*/ 404776 h 404776"/>
              <a:gd name="connsiteX1" fmla="*/ 253711 w 1434630"/>
              <a:gd name="connsiteY1" fmla="*/ 231921 h 404776"/>
              <a:gd name="connsiteX2" fmla="*/ 1189275 w 1434630"/>
              <a:gd name="connsiteY2" fmla="*/ 182259 h 404776"/>
              <a:gd name="connsiteX3" fmla="*/ 1434630 w 1434630"/>
              <a:gd name="connsiteY3" fmla="*/ 0 h 404776"/>
              <a:gd name="connsiteX0" fmla="*/ 0 w 1434675"/>
              <a:gd name="connsiteY0" fmla="*/ 404861 h 404861"/>
              <a:gd name="connsiteX1" fmla="*/ 253711 w 1434675"/>
              <a:gd name="connsiteY1" fmla="*/ 232006 h 404861"/>
              <a:gd name="connsiteX2" fmla="*/ 1189275 w 1434675"/>
              <a:gd name="connsiteY2" fmla="*/ 182344 h 404861"/>
              <a:gd name="connsiteX3" fmla="*/ 1434630 w 1434675"/>
              <a:gd name="connsiteY3" fmla="*/ 85 h 404861"/>
              <a:gd name="connsiteX0" fmla="*/ 0 w 1456321"/>
              <a:gd name="connsiteY0" fmla="*/ 395120 h 395120"/>
              <a:gd name="connsiteX1" fmla="*/ 253711 w 1456321"/>
              <a:gd name="connsiteY1" fmla="*/ 222265 h 395120"/>
              <a:gd name="connsiteX2" fmla="*/ 1189275 w 1456321"/>
              <a:gd name="connsiteY2" fmla="*/ 172603 h 395120"/>
              <a:gd name="connsiteX3" fmla="*/ 1456281 w 1456321"/>
              <a:gd name="connsiteY3" fmla="*/ 93 h 395120"/>
              <a:gd name="connsiteX0" fmla="*/ 0 w 1515851"/>
              <a:gd name="connsiteY0" fmla="*/ 385380 h 385380"/>
              <a:gd name="connsiteX1" fmla="*/ 253711 w 1515851"/>
              <a:gd name="connsiteY1" fmla="*/ 212525 h 385380"/>
              <a:gd name="connsiteX2" fmla="*/ 1189275 w 1515851"/>
              <a:gd name="connsiteY2" fmla="*/ 162863 h 385380"/>
              <a:gd name="connsiteX3" fmla="*/ 1515820 w 1515851"/>
              <a:gd name="connsiteY3" fmla="*/ 102 h 385380"/>
              <a:gd name="connsiteX0" fmla="*/ 0 w 1515855"/>
              <a:gd name="connsiteY0" fmla="*/ 385367 h 385367"/>
              <a:gd name="connsiteX1" fmla="*/ 253711 w 1515855"/>
              <a:gd name="connsiteY1" fmla="*/ 212512 h 385367"/>
              <a:gd name="connsiteX2" fmla="*/ 1189275 w 1515855"/>
              <a:gd name="connsiteY2" fmla="*/ 162850 h 385367"/>
              <a:gd name="connsiteX3" fmla="*/ 1515820 w 1515855"/>
              <a:gd name="connsiteY3" fmla="*/ 89 h 385367"/>
              <a:gd name="connsiteX0" fmla="*/ 0 w 1515820"/>
              <a:gd name="connsiteY0" fmla="*/ 385278 h 385278"/>
              <a:gd name="connsiteX1" fmla="*/ 253711 w 1515820"/>
              <a:gd name="connsiteY1" fmla="*/ 212423 h 385278"/>
              <a:gd name="connsiteX2" fmla="*/ 1515820 w 1515820"/>
              <a:gd name="connsiteY2" fmla="*/ 0 h 385278"/>
              <a:gd name="connsiteX0" fmla="*/ 6905 w 1522725"/>
              <a:gd name="connsiteY0" fmla="*/ 385278 h 385278"/>
              <a:gd name="connsiteX1" fmla="*/ 33286 w 1522725"/>
              <a:gd name="connsiteY1" fmla="*/ 231921 h 385278"/>
              <a:gd name="connsiteX2" fmla="*/ 1522725 w 1522725"/>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26381 w 1515820"/>
              <a:gd name="connsiteY1" fmla="*/ 23192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0 w 1515820"/>
              <a:gd name="connsiteY0" fmla="*/ 385278 h 385278"/>
              <a:gd name="connsiteX1" fmla="*/ 10143 w 1515820"/>
              <a:gd name="connsiteY1" fmla="*/ 241671 h 385278"/>
              <a:gd name="connsiteX2" fmla="*/ 1515820 w 1515820"/>
              <a:gd name="connsiteY2" fmla="*/ 0 h 385278"/>
              <a:gd name="connsiteX0" fmla="*/ 42 w 1515862"/>
              <a:gd name="connsiteY0" fmla="*/ 385278 h 385278"/>
              <a:gd name="connsiteX1" fmla="*/ 10185 w 1515862"/>
              <a:gd name="connsiteY1" fmla="*/ 241671 h 385278"/>
              <a:gd name="connsiteX2" fmla="*/ 1515862 w 1515862"/>
              <a:gd name="connsiteY2" fmla="*/ 0 h 385278"/>
              <a:gd name="connsiteX0" fmla="*/ 42 w 2343994"/>
              <a:gd name="connsiteY0" fmla="*/ 185418 h 185418"/>
              <a:gd name="connsiteX1" fmla="*/ 10185 w 2343994"/>
              <a:gd name="connsiteY1" fmla="*/ 41811 h 185418"/>
              <a:gd name="connsiteX2" fmla="*/ 2343994 w 2343994"/>
              <a:gd name="connsiteY2" fmla="*/ 0 h 185418"/>
              <a:gd name="connsiteX0" fmla="*/ 42 w 2343994"/>
              <a:gd name="connsiteY0" fmla="*/ 186973 h 186973"/>
              <a:gd name="connsiteX1" fmla="*/ 10185 w 2343994"/>
              <a:gd name="connsiteY1" fmla="*/ 43366 h 186973"/>
              <a:gd name="connsiteX2" fmla="*/ 2343994 w 2343994"/>
              <a:gd name="connsiteY2" fmla="*/ 1555 h 186973"/>
              <a:gd name="connsiteX0" fmla="*/ 42 w 2343994"/>
              <a:gd name="connsiteY0" fmla="*/ 185418 h 185418"/>
              <a:gd name="connsiteX1" fmla="*/ 10185 w 2343994"/>
              <a:gd name="connsiteY1" fmla="*/ 41811 h 185418"/>
              <a:gd name="connsiteX2" fmla="*/ 2343994 w 2343994"/>
              <a:gd name="connsiteY2" fmla="*/ 0 h 185418"/>
              <a:gd name="connsiteX0" fmla="*/ 682 w 2344634"/>
              <a:gd name="connsiteY0" fmla="*/ 185418 h 185418"/>
              <a:gd name="connsiteX1" fmla="*/ 0 w 2344634"/>
              <a:gd name="connsiteY1" fmla="*/ 22312 h 185418"/>
              <a:gd name="connsiteX2" fmla="*/ 2344634 w 2344634"/>
              <a:gd name="connsiteY2" fmla="*/ 0 h 185418"/>
              <a:gd name="connsiteX0" fmla="*/ 682 w 2339221"/>
              <a:gd name="connsiteY0" fmla="*/ 278036 h 278036"/>
              <a:gd name="connsiteX1" fmla="*/ 0 w 2339221"/>
              <a:gd name="connsiteY1" fmla="*/ 114930 h 278036"/>
              <a:gd name="connsiteX2" fmla="*/ 2339221 w 2339221"/>
              <a:gd name="connsiteY2" fmla="*/ 0 h 278036"/>
              <a:gd name="connsiteX0" fmla="*/ 682 w 2339221"/>
              <a:gd name="connsiteY0" fmla="*/ 278036 h 278036"/>
              <a:gd name="connsiteX1" fmla="*/ 0 w 2339221"/>
              <a:gd name="connsiteY1" fmla="*/ 114930 h 278036"/>
              <a:gd name="connsiteX2" fmla="*/ 2339221 w 2339221"/>
              <a:gd name="connsiteY2" fmla="*/ 0 h 278036"/>
              <a:gd name="connsiteX0" fmla="*/ 682 w 2339233"/>
              <a:gd name="connsiteY0" fmla="*/ 278036 h 278036"/>
              <a:gd name="connsiteX1" fmla="*/ 0 w 2339233"/>
              <a:gd name="connsiteY1" fmla="*/ 114930 h 278036"/>
              <a:gd name="connsiteX2" fmla="*/ 2339221 w 2339233"/>
              <a:gd name="connsiteY2" fmla="*/ 0 h 278036"/>
              <a:gd name="connsiteX0" fmla="*/ 682 w 2339221"/>
              <a:gd name="connsiteY0" fmla="*/ 292660 h 292660"/>
              <a:gd name="connsiteX1" fmla="*/ 0 w 2339221"/>
              <a:gd name="connsiteY1" fmla="*/ 129554 h 292660"/>
              <a:gd name="connsiteX2" fmla="*/ 2339221 w 2339221"/>
              <a:gd name="connsiteY2" fmla="*/ 0 h 292660"/>
              <a:gd name="connsiteX0" fmla="*/ 682 w 2339221"/>
              <a:gd name="connsiteY0" fmla="*/ 292660 h 292660"/>
              <a:gd name="connsiteX1" fmla="*/ 0 w 2339221"/>
              <a:gd name="connsiteY1" fmla="*/ 129554 h 292660"/>
              <a:gd name="connsiteX2" fmla="*/ 2339221 w 2339221"/>
              <a:gd name="connsiteY2" fmla="*/ 0 h 292660"/>
              <a:gd name="connsiteX0" fmla="*/ 347265 w 2685804"/>
              <a:gd name="connsiteY0" fmla="*/ 292660 h 292660"/>
              <a:gd name="connsiteX1" fmla="*/ 346583 w 2685804"/>
              <a:gd name="connsiteY1" fmla="*/ 129554 h 292660"/>
              <a:gd name="connsiteX2" fmla="*/ 2685804 w 2685804"/>
              <a:gd name="connsiteY2" fmla="*/ 0 h 292660"/>
              <a:gd name="connsiteX0" fmla="*/ 40418 w 2378957"/>
              <a:gd name="connsiteY0" fmla="*/ 292660 h 292660"/>
              <a:gd name="connsiteX1" fmla="*/ 564762 w 2378957"/>
              <a:gd name="connsiteY1" fmla="*/ 173426 h 292660"/>
              <a:gd name="connsiteX2" fmla="*/ 2378957 w 2378957"/>
              <a:gd name="connsiteY2" fmla="*/ 0 h 292660"/>
              <a:gd name="connsiteX0" fmla="*/ 2 w 2338541"/>
              <a:gd name="connsiteY0" fmla="*/ 292660 h 292660"/>
              <a:gd name="connsiteX1" fmla="*/ 524346 w 2338541"/>
              <a:gd name="connsiteY1" fmla="*/ 173426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2 w 2338541"/>
              <a:gd name="connsiteY0" fmla="*/ 292660 h 292660"/>
              <a:gd name="connsiteX1" fmla="*/ 513521 w 2338541"/>
              <a:gd name="connsiteY1" fmla="*/ 144178 h 292660"/>
              <a:gd name="connsiteX2" fmla="*/ 2338541 w 2338541"/>
              <a:gd name="connsiteY2" fmla="*/ 0 h 292660"/>
              <a:gd name="connsiteX0" fmla="*/ 3 w 2338542"/>
              <a:gd name="connsiteY0" fmla="*/ 292660 h 292660"/>
              <a:gd name="connsiteX1" fmla="*/ 513522 w 2338542"/>
              <a:gd name="connsiteY1" fmla="*/ 144178 h 292660"/>
              <a:gd name="connsiteX2" fmla="*/ 2338542 w 2338542"/>
              <a:gd name="connsiteY2" fmla="*/ 0 h 292660"/>
              <a:gd name="connsiteX0" fmla="*/ 2407 w 2340946"/>
              <a:gd name="connsiteY0" fmla="*/ 292660 h 292660"/>
              <a:gd name="connsiteX1" fmla="*/ 283183 w 2340946"/>
              <a:gd name="connsiteY1" fmla="*/ 149053 h 292660"/>
              <a:gd name="connsiteX2" fmla="*/ 2340946 w 2340946"/>
              <a:gd name="connsiteY2"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459 w 2338998"/>
              <a:gd name="connsiteY0" fmla="*/ 292660 h 292660"/>
              <a:gd name="connsiteX1" fmla="*/ 281235 w 2338998"/>
              <a:gd name="connsiteY1" fmla="*/ 149053 h 292660"/>
              <a:gd name="connsiteX2" fmla="*/ 1792695 w 2338998"/>
              <a:gd name="connsiteY2" fmla="*/ 162771 h 292660"/>
              <a:gd name="connsiteX3" fmla="*/ 2106627 w 2338998"/>
              <a:gd name="connsiteY3" fmla="*/ 123773 h 292660"/>
              <a:gd name="connsiteX4" fmla="*/ 2338998 w 2338998"/>
              <a:gd name="connsiteY4" fmla="*/ 0 h 292660"/>
              <a:gd name="connsiteX0" fmla="*/ 6151 w 2344690"/>
              <a:gd name="connsiteY0" fmla="*/ 292660 h 292660"/>
              <a:gd name="connsiteX1" fmla="*/ 286927 w 2344690"/>
              <a:gd name="connsiteY1" fmla="*/ 149053 h 292660"/>
              <a:gd name="connsiteX2" fmla="*/ 2112319 w 2344690"/>
              <a:gd name="connsiteY2" fmla="*/ 123773 h 292660"/>
              <a:gd name="connsiteX3" fmla="*/ 2344690 w 2344690"/>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1217 w 2339756"/>
              <a:gd name="connsiteY0" fmla="*/ 292660 h 292660"/>
              <a:gd name="connsiteX1" fmla="*/ 281993 w 2339756"/>
              <a:gd name="connsiteY1" fmla="*/ 149053 h 292660"/>
              <a:gd name="connsiteX2" fmla="*/ 1874641 w 2339756"/>
              <a:gd name="connsiteY2" fmla="*/ 133523 h 292660"/>
              <a:gd name="connsiteX3" fmla="*/ 2339756 w 2339756"/>
              <a:gd name="connsiteY3" fmla="*/ 0 h 292660"/>
              <a:gd name="connsiteX0" fmla="*/ 5234 w 2343773"/>
              <a:gd name="connsiteY0" fmla="*/ 292660 h 292660"/>
              <a:gd name="connsiteX1" fmla="*/ 286010 w 2343773"/>
              <a:gd name="connsiteY1" fmla="*/ 149053 h 292660"/>
              <a:gd name="connsiteX2" fmla="*/ 2078926 w 2343773"/>
              <a:gd name="connsiteY2" fmla="*/ 143272 h 292660"/>
              <a:gd name="connsiteX3" fmla="*/ 2343773 w 2343773"/>
              <a:gd name="connsiteY3" fmla="*/ 0 h 292660"/>
              <a:gd name="connsiteX0" fmla="*/ 5234 w 2365424"/>
              <a:gd name="connsiteY0" fmla="*/ 287785 h 287785"/>
              <a:gd name="connsiteX1" fmla="*/ 286010 w 2365424"/>
              <a:gd name="connsiteY1" fmla="*/ 144178 h 287785"/>
              <a:gd name="connsiteX2" fmla="*/ 2078926 w 2365424"/>
              <a:gd name="connsiteY2" fmla="*/ 138397 h 287785"/>
              <a:gd name="connsiteX3" fmla="*/ 2365424 w 2365424"/>
              <a:gd name="connsiteY3" fmla="*/ 0 h 287785"/>
              <a:gd name="connsiteX0" fmla="*/ 5234 w 2367518"/>
              <a:gd name="connsiteY0" fmla="*/ 287785 h 287785"/>
              <a:gd name="connsiteX1" fmla="*/ 286010 w 2367518"/>
              <a:gd name="connsiteY1" fmla="*/ 144178 h 287785"/>
              <a:gd name="connsiteX2" fmla="*/ 2078926 w 2367518"/>
              <a:gd name="connsiteY2" fmla="*/ 138397 h 287785"/>
              <a:gd name="connsiteX3" fmla="*/ 2365424 w 2367518"/>
              <a:gd name="connsiteY3" fmla="*/ 0 h 287785"/>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54251"/>
              <a:gd name="connsiteY0" fmla="*/ 312159 h 312159"/>
              <a:gd name="connsiteX1" fmla="*/ 286010 w 2354251"/>
              <a:gd name="connsiteY1" fmla="*/ 168552 h 312159"/>
              <a:gd name="connsiteX2" fmla="*/ 2078926 w 2354251"/>
              <a:gd name="connsiteY2" fmla="*/ 162771 h 312159"/>
              <a:gd name="connsiteX3" fmla="*/ 2343774 w 2354251"/>
              <a:gd name="connsiteY3" fmla="*/ 0 h 312159"/>
              <a:gd name="connsiteX0" fmla="*/ 5234 w 2349453"/>
              <a:gd name="connsiteY0" fmla="*/ 312159 h 312159"/>
              <a:gd name="connsiteX1" fmla="*/ 286010 w 2349453"/>
              <a:gd name="connsiteY1" fmla="*/ 168552 h 312159"/>
              <a:gd name="connsiteX2" fmla="*/ 2078926 w 2349453"/>
              <a:gd name="connsiteY2" fmla="*/ 162771 h 312159"/>
              <a:gd name="connsiteX3" fmla="*/ 2343774 w 2349453"/>
              <a:gd name="connsiteY3" fmla="*/ 0 h 312159"/>
              <a:gd name="connsiteX0" fmla="*/ 5234 w 2344660"/>
              <a:gd name="connsiteY0" fmla="*/ 312159 h 312159"/>
              <a:gd name="connsiteX1" fmla="*/ 286010 w 2344660"/>
              <a:gd name="connsiteY1" fmla="*/ 168552 h 312159"/>
              <a:gd name="connsiteX2" fmla="*/ 2078926 w 2344660"/>
              <a:gd name="connsiteY2" fmla="*/ 162771 h 312159"/>
              <a:gd name="connsiteX3" fmla="*/ 2343774 w 2344660"/>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661 w 2343201"/>
              <a:gd name="connsiteY0" fmla="*/ 312159 h 312159"/>
              <a:gd name="connsiteX1" fmla="*/ 285437 w 2343201"/>
              <a:gd name="connsiteY1" fmla="*/ 168552 h 312159"/>
              <a:gd name="connsiteX2" fmla="*/ 2056702 w 2343201"/>
              <a:gd name="connsiteY2" fmla="*/ 138398 h 312159"/>
              <a:gd name="connsiteX3" fmla="*/ 2343201 w 2343201"/>
              <a:gd name="connsiteY3" fmla="*/ 0 h 312159"/>
              <a:gd name="connsiteX0" fmla="*/ 4943 w 2343483"/>
              <a:gd name="connsiteY0" fmla="*/ 312159 h 312159"/>
              <a:gd name="connsiteX1" fmla="*/ 285719 w 2343483"/>
              <a:gd name="connsiteY1" fmla="*/ 168552 h 312159"/>
              <a:gd name="connsiteX2" fmla="*/ 2067809 w 2343483"/>
              <a:gd name="connsiteY2" fmla="*/ 162772 h 312159"/>
              <a:gd name="connsiteX3" fmla="*/ 2343483 w 2343483"/>
              <a:gd name="connsiteY3" fmla="*/ 0 h 312159"/>
              <a:gd name="connsiteX0" fmla="*/ 4943 w 2359721"/>
              <a:gd name="connsiteY0" fmla="*/ 307284 h 307284"/>
              <a:gd name="connsiteX1" fmla="*/ 285719 w 2359721"/>
              <a:gd name="connsiteY1" fmla="*/ 163677 h 307284"/>
              <a:gd name="connsiteX2" fmla="*/ 2067809 w 2359721"/>
              <a:gd name="connsiteY2" fmla="*/ 157897 h 307284"/>
              <a:gd name="connsiteX3" fmla="*/ 2359721 w 2359721"/>
              <a:gd name="connsiteY3" fmla="*/ 0 h 307284"/>
              <a:gd name="connsiteX0" fmla="*/ 4943 w 2363146"/>
              <a:gd name="connsiteY0" fmla="*/ 307284 h 307284"/>
              <a:gd name="connsiteX1" fmla="*/ 285719 w 2363146"/>
              <a:gd name="connsiteY1" fmla="*/ 163677 h 307284"/>
              <a:gd name="connsiteX2" fmla="*/ 2067809 w 2363146"/>
              <a:gd name="connsiteY2" fmla="*/ 157897 h 307284"/>
              <a:gd name="connsiteX3" fmla="*/ 2359721 w 2363146"/>
              <a:gd name="connsiteY3" fmla="*/ 0 h 307284"/>
              <a:gd name="connsiteX0" fmla="*/ 4943 w 2340375"/>
              <a:gd name="connsiteY0" fmla="*/ 307284 h 307284"/>
              <a:gd name="connsiteX1" fmla="*/ 285719 w 2340375"/>
              <a:gd name="connsiteY1" fmla="*/ 163677 h 307284"/>
              <a:gd name="connsiteX2" fmla="*/ 2067809 w 2340375"/>
              <a:gd name="connsiteY2" fmla="*/ 157897 h 307284"/>
              <a:gd name="connsiteX3" fmla="*/ 2332659 w 2340375"/>
              <a:gd name="connsiteY3" fmla="*/ 0 h 307284"/>
              <a:gd name="connsiteX0" fmla="*/ 4943 w 2342772"/>
              <a:gd name="connsiteY0" fmla="*/ 307284 h 307284"/>
              <a:gd name="connsiteX1" fmla="*/ 285719 w 2342772"/>
              <a:gd name="connsiteY1" fmla="*/ 163677 h 307284"/>
              <a:gd name="connsiteX2" fmla="*/ 2067809 w 2342772"/>
              <a:gd name="connsiteY2" fmla="*/ 157897 h 307284"/>
              <a:gd name="connsiteX3" fmla="*/ 2332659 w 2342772"/>
              <a:gd name="connsiteY3" fmla="*/ 0 h 307284"/>
              <a:gd name="connsiteX0" fmla="*/ 4943 w 2333078"/>
              <a:gd name="connsiteY0" fmla="*/ 307284 h 307284"/>
              <a:gd name="connsiteX1" fmla="*/ 285719 w 2333078"/>
              <a:gd name="connsiteY1" fmla="*/ 163677 h 307284"/>
              <a:gd name="connsiteX2" fmla="*/ 2067809 w 2333078"/>
              <a:gd name="connsiteY2" fmla="*/ 157897 h 307284"/>
              <a:gd name="connsiteX3" fmla="*/ 2332659 w 2333078"/>
              <a:gd name="connsiteY3" fmla="*/ 0 h 307284"/>
              <a:gd name="connsiteX0" fmla="*/ 7284 w 2335419"/>
              <a:gd name="connsiteY0" fmla="*/ 307284 h 307284"/>
              <a:gd name="connsiteX1" fmla="*/ 288060 w 2335419"/>
              <a:gd name="connsiteY1" fmla="*/ 163677 h 307284"/>
              <a:gd name="connsiteX2" fmla="*/ 2070150 w 2335419"/>
              <a:gd name="connsiteY2" fmla="*/ 157897 h 307284"/>
              <a:gd name="connsiteX3" fmla="*/ 2335000 w 2335419"/>
              <a:gd name="connsiteY3" fmla="*/ 0 h 307284"/>
              <a:gd name="connsiteX0" fmla="*/ 4944 w 2333079"/>
              <a:gd name="connsiteY0" fmla="*/ 307284 h 307284"/>
              <a:gd name="connsiteX1" fmla="*/ 285720 w 2333079"/>
              <a:gd name="connsiteY1" fmla="*/ 163677 h 307284"/>
              <a:gd name="connsiteX2" fmla="*/ 2067810 w 2333079"/>
              <a:gd name="connsiteY2" fmla="*/ 157897 h 307284"/>
              <a:gd name="connsiteX3" fmla="*/ 2332660 w 2333079"/>
              <a:gd name="connsiteY3" fmla="*/ 0 h 307284"/>
              <a:gd name="connsiteX0" fmla="*/ 4 w 2328139"/>
              <a:gd name="connsiteY0" fmla="*/ 307284 h 307284"/>
              <a:gd name="connsiteX1" fmla="*/ 280780 w 2328139"/>
              <a:gd name="connsiteY1" fmla="*/ 163677 h 307284"/>
              <a:gd name="connsiteX2" fmla="*/ 2062870 w 2328139"/>
              <a:gd name="connsiteY2" fmla="*/ 157897 h 307284"/>
              <a:gd name="connsiteX3" fmla="*/ 2327720 w 2328139"/>
              <a:gd name="connsiteY3" fmla="*/ 0 h 307284"/>
              <a:gd name="connsiteX0" fmla="*/ 1354 w 2329194"/>
              <a:gd name="connsiteY0" fmla="*/ 307284 h 307284"/>
              <a:gd name="connsiteX1" fmla="*/ 282130 w 2329194"/>
              <a:gd name="connsiteY1" fmla="*/ 163677 h 307284"/>
              <a:gd name="connsiteX2" fmla="*/ 1885401 w 2329194"/>
              <a:gd name="connsiteY2" fmla="*/ 181720 h 307284"/>
              <a:gd name="connsiteX3" fmla="*/ 2329070 w 2329194"/>
              <a:gd name="connsiteY3" fmla="*/ 0 h 307284"/>
              <a:gd name="connsiteX0" fmla="*/ 4 w 2327844"/>
              <a:gd name="connsiteY0" fmla="*/ 307284 h 307284"/>
              <a:gd name="connsiteX1" fmla="*/ 683118 w 2327844"/>
              <a:gd name="connsiteY1" fmla="*/ 192794 h 307284"/>
              <a:gd name="connsiteX2" fmla="*/ 1884051 w 2327844"/>
              <a:gd name="connsiteY2" fmla="*/ 181720 h 307284"/>
              <a:gd name="connsiteX3" fmla="*/ 2327720 w 2327844"/>
              <a:gd name="connsiteY3" fmla="*/ 0 h 307284"/>
              <a:gd name="connsiteX0" fmla="*/ 4 w 2327844"/>
              <a:gd name="connsiteY0" fmla="*/ 307284 h 307284"/>
              <a:gd name="connsiteX1" fmla="*/ 683118 w 2327844"/>
              <a:gd name="connsiteY1" fmla="*/ 192794 h 307284"/>
              <a:gd name="connsiteX2" fmla="*/ 1884051 w 2327844"/>
              <a:gd name="connsiteY2" fmla="*/ 181720 h 307284"/>
              <a:gd name="connsiteX3" fmla="*/ 2327720 w 2327844"/>
              <a:gd name="connsiteY3" fmla="*/ 0 h 307284"/>
              <a:gd name="connsiteX0" fmla="*/ 4 w 2327844"/>
              <a:gd name="connsiteY0" fmla="*/ 307284 h 307284"/>
              <a:gd name="connsiteX1" fmla="*/ 794879 w 2327844"/>
              <a:gd name="connsiteY1" fmla="*/ 184853 h 307284"/>
              <a:gd name="connsiteX2" fmla="*/ 1884051 w 2327844"/>
              <a:gd name="connsiteY2" fmla="*/ 181720 h 307284"/>
              <a:gd name="connsiteX3" fmla="*/ 2327720 w 2327844"/>
              <a:gd name="connsiteY3" fmla="*/ 0 h 307284"/>
              <a:gd name="connsiteX0" fmla="*/ 4 w 2327844"/>
              <a:gd name="connsiteY0" fmla="*/ 307284 h 307284"/>
              <a:gd name="connsiteX1" fmla="*/ 755765 w 2327844"/>
              <a:gd name="connsiteY1" fmla="*/ 157084 h 307284"/>
              <a:gd name="connsiteX2" fmla="*/ 1884051 w 2327844"/>
              <a:gd name="connsiteY2" fmla="*/ 181720 h 307284"/>
              <a:gd name="connsiteX3" fmla="*/ 2327720 w 2327844"/>
              <a:gd name="connsiteY3" fmla="*/ 0 h 307284"/>
              <a:gd name="connsiteX0" fmla="*/ 4 w 2327862"/>
              <a:gd name="connsiteY0" fmla="*/ 307284 h 307284"/>
              <a:gd name="connsiteX1" fmla="*/ 755765 w 2327862"/>
              <a:gd name="connsiteY1" fmla="*/ 157084 h 307284"/>
              <a:gd name="connsiteX2" fmla="*/ 1923183 w 2327862"/>
              <a:gd name="connsiteY2" fmla="*/ 147008 h 307284"/>
              <a:gd name="connsiteX3" fmla="*/ 2327720 w 2327862"/>
              <a:gd name="connsiteY3" fmla="*/ 0 h 307284"/>
              <a:gd name="connsiteX0" fmla="*/ 4 w 2327862"/>
              <a:gd name="connsiteY0" fmla="*/ 307284 h 307284"/>
              <a:gd name="connsiteX1" fmla="*/ 657962 w 2327862"/>
              <a:gd name="connsiteY1" fmla="*/ 152456 h 307284"/>
              <a:gd name="connsiteX2" fmla="*/ 1923183 w 2327862"/>
              <a:gd name="connsiteY2" fmla="*/ 147008 h 307284"/>
              <a:gd name="connsiteX3" fmla="*/ 2327720 w 2327862"/>
              <a:gd name="connsiteY3" fmla="*/ 0 h 307284"/>
              <a:gd name="connsiteX0" fmla="*/ 4 w 2327862"/>
              <a:gd name="connsiteY0" fmla="*/ 307284 h 307284"/>
              <a:gd name="connsiteX1" fmla="*/ 657962 w 2327862"/>
              <a:gd name="connsiteY1" fmla="*/ 152456 h 307284"/>
              <a:gd name="connsiteX2" fmla="*/ 1923183 w 2327862"/>
              <a:gd name="connsiteY2" fmla="*/ 147008 h 307284"/>
              <a:gd name="connsiteX3" fmla="*/ 2327720 w 2327862"/>
              <a:gd name="connsiteY3" fmla="*/ 0 h 307284"/>
              <a:gd name="connsiteX0" fmla="*/ 4 w 2327862"/>
              <a:gd name="connsiteY0" fmla="*/ 307284 h 307284"/>
              <a:gd name="connsiteX1" fmla="*/ 775344 w 2327862"/>
              <a:gd name="connsiteY1" fmla="*/ 152456 h 307284"/>
              <a:gd name="connsiteX2" fmla="*/ 1923183 w 2327862"/>
              <a:gd name="connsiteY2" fmla="*/ 147008 h 307284"/>
              <a:gd name="connsiteX3" fmla="*/ 2327720 w 2327862"/>
              <a:gd name="connsiteY3" fmla="*/ 0 h 307284"/>
              <a:gd name="connsiteX0" fmla="*/ 4 w 2327844"/>
              <a:gd name="connsiteY0" fmla="*/ 307284 h 307284"/>
              <a:gd name="connsiteX1" fmla="*/ 775344 w 2327844"/>
              <a:gd name="connsiteY1" fmla="*/ 152456 h 307284"/>
              <a:gd name="connsiteX2" fmla="*/ 1884071 w 2327844"/>
              <a:gd name="connsiteY2" fmla="*/ 144693 h 307284"/>
              <a:gd name="connsiteX3" fmla="*/ 2327720 w 2327844"/>
              <a:gd name="connsiteY3" fmla="*/ 0 h 307284"/>
              <a:gd name="connsiteX0" fmla="*/ 0 w 2327840"/>
              <a:gd name="connsiteY0" fmla="*/ 307284 h 307284"/>
              <a:gd name="connsiteX1" fmla="*/ 1884067 w 2327840"/>
              <a:gd name="connsiteY1" fmla="*/ 144693 h 307284"/>
              <a:gd name="connsiteX2" fmla="*/ 2327716 w 2327840"/>
              <a:gd name="connsiteY2" fmla="*/ 0 h 307284"/>
              <a:gd name="connsiteX0" fmla="*/ 0 w 2327741"/>
              <a:gd name="connsiteY0" fmla="*/ 307284 h 307284"/>
              <a:gd name="connsiteX1" fmla="*/ 1003789 w 2327741"/>
              <a:gd name="connsiteY1" fmla="*/ 147007 h 307284"/>
              <a:gd name="connsiteX2" fmla="*/ 2327716 w 2327741"/>
              <a:gd name="connsiteY2" fmla="*/ 0 h 307284"/>
              <a:gd name="connsiteX0" fmla="*/ 0 w 2327795"/>
              <a:gd name="connsiteY0" fmla="*/ 307284 h 307284"/>
              <a:gd name="connsiteX1" fmla="*/ 1003789 w 2327795"/>
              <a:gd name="connsiteY1" fmla="*/ 147007 h 307284"/>
              <a:gd name="connsiteX2" fmla="*/ 2327716 w 2327795"/>
              <a:gd name="connsiteY2" fmla="*/ 0 h 307284"/>
              <a:gd name="connsiteX0" fmla="*/ 0 w 2327795"/>
              <a:gd name="connsiteY0" fmla="*/ 307284 h 307284"/>
              <a:gd name="connsiteX1" fmla="*/ 1003789 w 2327795"/>
              <a:gd name="connsiteY1" fmla="*/ 147007 h 307284"/>
              <a:gd name="connsiteX2" fmla="*/ 2327716 w 2327795"/>
              <a:gd name="connsiteY2" fmla="*/ 0 h 307284"/>
              <a:gd name="connsiteX0" fmla="*/ 2716 w 2330511"/>
              <a:gd name="connsiteY0" fmla="*/ 307284 h 307284"/>
              <a:gd name="connsiteX1" fmla="*/ 1006505 w 2330511"/>
              <a:gd name="connsiteY1" fmla="*/ 147007 h 307284"/>
              <a:gd name="connsiteX2" fmla="*/ 2330432 w 2330511"/>
              <a:gd name="connsiteY2" fmla="*/ 0 h 307284"/>
              <a:gd name="connsiteX0" fmla="*/ 1188 w 2329023"/>
              <a:gd name="connsiteY0" fmla="*/ 307284 h 307284"/>
              <a:gd name="connsiteX1" fmla="*/ 1141906 w 2329023"/>
              <a:gd name="connsiteY1" fmla="*/ 137750 h 307284"/>
              <a:gd name="connsiteX2" fmla="*/ 2328904 w 2329023"/>
              <a:gd name="connsiteY2" fmla="*/ 0 h 307284"/>
              <a:gd name="connsiteX0" fmla="*/ 1582 w 2329417"/>
              <a:gd name="connsiteY0" fmla="*/ 307284 h 307284"/>
              <a:gd name="connsiteX1" fmla="*/ 1142300 w 2329417"/>
              <a:gd name="connsiteY1" fmla="*/ 137750 h 307284"/>
              <a:gd name="connsiteX2" fmla="*/ 2329298 w 2329417"/>
              <a:gd name="connsiteY2" fmla="*/ 0 h 307284"/>
              <a:gd name="connsiteX0" fmla="*/ 1582 w 2329417"/>
              <a:gd name="connsiteY0" fmla="*/ 307284 h 307284"/>
              <a:gd name="connsiteX1" fmla="*/ 1142300 w 2329417"/>
              <a:gd name="connsiteY1" fmla="*/ 137750 h 307284"/>
              <a:gd name="connsiteX2" fmla="*/ 2329298 w 2329417"/>
              <a:gd name="connsiteY2" fmla="*/ 0 h 307284"/>
              <a:gd name="connsiteX0" fmla="*/ 554 w 2331487"/>
              <a:gd name="connsiteY0" fmla="*/ 307284 h 307284"/>
              <a:gd name="connsiteX1" fmla="*/ 1450607 w 2331487"/>
              <a:gd name="connsiteY1" fmla="*/ 142528 h 307284"/>
              <a:gd name="connsiteX2" fmla="*/ 2328270 w 2331487"/>
              <a:gd name="connsiteY2" fmla="*/ 0 h 307284"/>
              <a:gd name="connsiteX0" fmla="*/ 449 w 2343557"/>
              <a:gd name="connsiteY0" fmla="*/ 307284 h 307284"/>
              <a:gd name="connsiteX1" fmla="*/ 1553629 w 2343557"/>
              <a:gd name="connsiteY1" fmla="*/ 144917 h 307284"/>
              <a:gd name="connsiteX2" fmla="*/ 2328165 w 2343557"/>
              <a:gd name="connsiteY2" fmla="*/ 0 h 307284"/>
              <a:gd name="connsiteX0" fmla="*/ 1874 w 2329698"/>
              <a:gd name="connsiteY0" fmla="*/ 307284 h 307284"/>
              <a:gd name="connsiteX1" fmla="*/ 1114448 w 2329698"/>
              <a:gd name="connsiteY1" fmla="*/ 154204 h 307284"/>
              <a:gd name="connsiteX2" fmla="*/ 2329590 w 2329698"/>
              <a:gd name="connsiteY2" fmla="*/ 0 h 307284"/>
            </a:gdLst>
            <a:ahLst/>
            <a:cxnLst>
              <a:cxn ang="0">
                <a:pos x="connsiteX0" y="connsiteY0"/>
              </a:cxn>
              <a:cxn ang="0">
                <a:pos x="connsiteX1" y="connsiteY1"/>
              </a:cxn>
              <a:cxn ang="0">
                <a:pos x="connsiteX2" y="connsiteY2"/>
              </a:cxn>
            </a:cxnLst>
            <a:rect l="l" t="t" r="r" b="b"/>
            <a:pathLst>
              <a:path w="2329698" h="307284">
                <a:moveTo>
                  <a:pt x="1874" y="307284"/>
                </a:moveTo>
                <a:cubicBezTo>
                  <a:pt x="-16409" y="197046"/>
                  <a:pt x="80959" y="154508"/>
                  <a:pt x="1114448" y="154204"/>
                </a:cubicBezTo>
                <a:cubicBezTo>
                  <a:pt x="2063638" y="151545"/>
                  <a:pt x="2335965" y="127341"/>
                  <a:pt x="2329590" y="0"/>
                </a:cubicBezTo>
              </a:path>
            </a:pathLst>
          </a:custGeom>
          <a:noFill/>
          <a:ln w="25400">
            <a:solidFill>
              <a:schemeClr val="tx1"/>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Arrow11_21">
            <a:extLst>
              <a:ext uri="{FF2B5EF4-FFF2-40B4-BE49-F238E27FC236}">
                <a16:creationId xmlns:a16="http://schemas.microsoft.com/office/drawing/2014/main" id="{0FDABC77-5629-475A-8617-379F8B6EC9CE}"/>
              </a:ext>
              <a:ext uri="{147F2762-F138-4A5C-976F-8EAC2B608ADB}">
                <a16:predDERef xmlns:a16="http://schemas.microsoft.com/office/drawing/2014/main" pred="{76F1A0D5-D515-4995-9F50-2D518FBDEBDE}"/>
              </a:ext>
              <a:ext uri="{C183D7F6-B498-43B3-948B-1728B52AA6E4}">
                <adec:decorative xmlns:adec="http://schemas.microsoft.com/office/drawing/2017/decorative" val="1"/>
              </a:ext>
            </a:extLst>
          </xdr:cNvPr>
          <xdr:cNvSpPr/>
        </xdr:nvSpPr>
        <xdr:spPr>
          <a:xfrm rot="5400000">
            <a:off x="2156897" y="6312588"/>
            <a:ext cx="3083" cy="457031"/>
          </a:xfrm>
          <a:custGeom>
            <a:avLst/>
            <a:gdLst>
              <a:gd name="connsiteX0" fmla="*/ 592388 w 592388"/>
              <a:gd name="connsiteY0" fmla="*/ 389282 h 389282"/>
              <a:gd name="connsiteX1" fmla="*/ 136844 w 592388"/>
              <a:gd name="connsiteY1" fmla="*/ 240196 h 389282"/>
              <a:gd name="connsiteX2" fmla="*/ 4323 w 592388"/>
              <a:gd name="connsiteY2" fmla="*/ 0 h 389282"/>
              <a:gd name="connsiteX0" fmla="*/ 588066 w 588066"/>
              <a:gd name="connsiteY0" fmla="*/ 389282 h 389282"/>
              <a:gd name="connsiteX1" fmla="*/ 1 w 588066"/>
              <a:gd name="connsiteY1" fmla="*/ 0 h 389282"/>
              <a:gd name="connsiteX0" fmla="*/ 0 w 7445"/>
              <a:gd name="connsiteY0" fmla="*/ 382320 h 382320"/>
              <a:gd name="connsiteX1" fmla="*/ 7445 w 7445"/>
              <a:gd name="connsiteY1" fmla="*/ 0 h 382320"/>
            </a:gdLst>
            <a:ahLst/>
            <a:cxnLst>
              <a:cxn ang="0">
                <a:pos x="connsiteX0" y="connsiteY0"/>
              </a:cxn>
              <a:cxn ang="0">
                <a:pos x="connsiteX1" y="connsiteY1"/>
              </a:cxn>
            </a:cxnLst>
            <a:rect l="l" t="t" r="r" b="b"/>
            <a:pathLst>
              <a:path w="7445" h="382320">
                <a:moveTo>
                  <a:pt x="0" y="382320"/>
                </a:moveTo>
                <a:lnTo>
                  <a:pt x="7445" y="0"/>
                </a:lnTo>
              </a:path>
            </a:pathLst>
          </a:custGeom>
          <a:noFill/>
          <a:ln w="25400">
            <a:solidFill>
              <a:schemeClr val="tx1"/>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xdr:colOff>
      <xdr:row>26</xdr:row>
      <xdr:rowOff>0</xdr:rowOff>
    </xdr:from>
    <xdr:to>
      <xdr:col>7</xdr:col>
      <xdr:colOff>1</xdr:colOff>
      <xdr:row>29</xdr:row>
      <xdr:rowOff>1158</xdr:rowOff>
    </xdr:to>
    <xdr:graphicFrame macro="">
      <xdr:nvGraphicFramePr>
        <xdr:cNvPr id="69" name="Chart 68" descr="Illustrative chart showing either a healthy producer or a toxin-filled producer.&#10;">
          <a:extLst>
            <a:ext uri="{FF2B5EF4-FFF2-40B4-BE49-F238E27FC236}">
              <a16:creationId xmlns:a16="http://schemas.microsoft.com/office/drawing/2014/main" id="{347BF494-1964-4824-9312-3000D95D1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2</xdr:colOff>
      <xdr:row>26</xdr:row>
      <xdr:rowOff>0</xdr:rowOff>
    </xdr:from>
    <xdr:to>
      <xdr:col>6</xdr:col>
      <xdr:colOff>1</xdr:colOff>
      <xdr:row>29</xdr:row>
      <xdr:rowOff>1158</xdr:rowOff>
    </xdr:to>
    <xdr:graphicFrame macro="">
      <xdr:nvGraphicFramePr>
        <xdr:cNvPr id="70" name="Chart 69" descr="Illustrative chart showing either a healthy producer or a toxin-filled producer.&#10;">
          <a:extLst>
            <a:ext uri="{FF2B5EF4-FFF2-40B4-BE49-F238E27FC236}">
              <a16:creationId xmlns:a16="http://schemas.microsoft.com/office/drawing/2014/main" id="{769327E4-9983-4201-9F0A-3C3DC745648E}"/>
            </a:ext>
            <a:ext uri="{147F2762-F138-4A5C-976F-8EAC2B608ADB}">
              <a16:predDERef xmlns:a16="http://schemas.microsoft.com/office/drawing/2014/main" pred="{347BF494-1964-4824-9312-3000D95D1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xdr:colOff>
      <xdr:row>26</xdr:row>
      <xdr:rowOff>0</xdr:rowOff>
    </xdr:from>
    <xdr:to>
      <xdr:col>5</xdr:col>
      <xdr:colOff>1</xdr:colOff>
      <xdr:row>29</xdr:row>
      <xdr:rowOff>1158</xdr:rowOff>
    </xdr:to>
    <xdr:graphicFrame macro="">
      <xdr:nvGraphicFramePr>
        <xdr:cNvPr id="71" name="Chart 70" descr="Illustrative chart showing either a healthy producer or a toxin-filled producer.&#10;">
          <a:extLst>
            <a:ext uri="{FF2B5EF4-FFF2-40B4-BE49-F238E27FC236}">
              <a16:creationId xmlns:a16="http://schemas.microsoft.com/office/drawing/2014/main" id="{477EE6C5-B7BA-4DA3-A338-2BD38659D1B8}"/>
            </a:ext>
            <a:ext uri="{147F2762-F138-4A5C-976F-8EAC2B608ADB}">
              <a16:predDERef xmlns:a16="http://schemas.microsoft.com/office/drawing/2014/main" pred="{769327E4-9983-4201-9F0A-3C3DC7456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228600</xdr:colOff>
      <xdr:row>23</xdr:row>
      <xdr:rowOff>0</xdr:rowOff>
    </xdr:from>
    <xdr:to>
      <xdr:col>6</xdr:col>
      <xdr:colOff>0</xdr:colOff>
      <xdr:row>26</xdr:row>
      <xdr:rowOff>0</xdr:rowOff>
    </xdr:to>
    <xdr:graphicFrame macro="">
      <xdr:nvGraphicFramePr>
        <xdr:cNvPr id="72" name="Chart 71" descr="Illustrative chart showing either a healthy consumer or a toxin-filled consumer.">
          <a:extLst>
            <a:ext uri="{FF2B5EF4-FFF2-40B4-BE49-F238E27FC236}">
              <a16:creationId xmlns:a16="http://schemas.microsoft.com/office/drawing/2014/main" id="{96C2B565-31EE-47E6-8D4B-39D85DDA9EC4}"/>
            </a:ext>
            <a:ext uri="{147F2762-F138-4A5C-976F-8EAC2B608ADB}">
              <a16:predDERef xmlns:a16="http://schemas.microsoft.com/office/drawing/2014/main" pred="{477EE6C5-B7BA-4DA3-A338-2BD38659D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2</xdr:colOff>
      <xdr:row>20</xdr:row>
      <xdr:rowOff>0</xdr:rowOff>
    </xdr:from>
    <xdr:to>
      <xdr:col>7</xdr:col>
      <xdr:colOff>1</xdr:colOff>
      <xdr:row>23</xdr:row>
      <xdr:rowOff>4148</xdr:rowOff>
    </xdr:to>
    <xdr:graphicFrame macro="">
      <xdr:nvGraphicFramePr>
        <xdr:cNvPr id="73" name="Chart 72" descr="Illustrative chart showing either a healthy secondary consumer or a toxin-filled secondary consumer.">
          <a:extLst>
            <a:ext uri="{FF2B5EF4-FFF2-40B4-BE49-F238E27FC236}">
              <a16:creationId xmlns:a16="http://schemas.microsoft.com/office/drawing/2014/main" id="{1EB684AE-8FC6-4B82-96AF-3B27253BF255}"/>
            </a:ext>
            <a:ext uri="{147F2762-F138-4A5C-976F-8EAC2B608ADB}">
              <a16:predDERef xmlns:a16="http://schemas.microsoft.com/office/drawing/2014/main" pred="{96C2B565-31EE-47E6-8D4B-39D85DDA9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2</xdr:colOff>
      <xdr:row>16</xdr:row>
      <xdr:rowOff>238124</xdr:rowOff>
    </xdr:from>
    <xdr:to>
      <xdr:col>7</xdr:col>
      <xdr:colOff>1</xdr:colOff>
      <xdr:row>20</xdr:row>
      <xdr:rowOff>2800</xdr:rowOff>
    </xdr:to>
    <xdr:graphicFrame macro="">
      <xdr:nvGraphicFramePr>
        <xdr:cNvPr id="75" name="Chart 74" descr="Illustrative chart showing either a healthy tertiary consumer or a toxin-filled tertiary consumer.">
          <a:extLst>
            <a:ext uri="{FF2B5EF4-FFF2-40B4-BE49-F238E27FC236}">
              <a16:creationId xmlns:a16="http://schemas.microsoft.com/office/drawing/2014/main" id="{E4BFF28A-36BD-421D-B551-35B20787CF33}"/>
            </a:ext>
            <a:ext uri="{147F2762-F138-4A5C-976F-8EAC2B608ADB}">
              <a16:predDERef xmlns:a16="http://schemas.microsoft.com/office/drawing/2014/main" pred="{1EB684AE-8FC6-4B82-96AF-3B27253BF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1</xdr:colOff>
      <xdr:row>26</xdr:row>
      <xdr:rowOff>0</xdr:rowOff>
    </xdr:from>
    <xdr:to>
      <xdr:col>10</xdr:col>
      <xdr:colOff>1</xdr:colOff>
      <xdr:row>28</xdr:row>
      <xdr:rowOff>228600</xdr:rowOff>
    </xdr:to>
    <xdr:graphicFrame macro="">
      <xdr:nvGraphicFramePr>
        <xdr:cNvPr id="81" name="Chart 80" descr="Illustrative chart showing either a healthy producer or a toxin-filled producer.&#10;">
          <a:extLst>
            <a:ext uri="{FF2B5EF4-FFF2-40B4-BE49-F238E27FC236}">
              <a16:creationId xmlns:a16="http://schemas.microsoft.com/office/drawing/2014/main" id="{4538C447-8397-4DEE-BA64-07F755E826FD}"/>
            </a:ext>
            <a:ext uri="{147F2762-F138-4A5C-976F-8EAC2B608ADB}">
              <a16:predDERef xmlns:a16="http://schemas.microsoft.com/office/drawing/2014/main" pred="{E4BFF28A-36BD-421D-B551-35B20787C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2</xdr:colOff>
      <xdr:row>26</xdr:row>
      <xdr:rowOff>1988</xdr:rowOff>
    </xdr:from>
    <xdr:to>
      <xdr:col>9</xdr:col>
      <xdr:colOff>1</xdr:colOff>
      <xdr:row>29</xdr:row>
      <xdr:rowOff>1158</xdr:rowOff>
    </xdr:to>
    <xdr:graphicFrame macro="">
      <xdr:nvGraphicFramePr>
        <xdr:cNvPr id="82" name="Chart 81" descr="Illustrative chart showing either a healthy producer or a toxin-filled producer.&#10;">
          <a:extLst>
            <a:ext uri="{FF2B5EF4-FFF2-40B4-BE49-F238E27FC236}">
              <a16:creationId xmlns:a16="http://schemas.microsoft.com/office/drawing/2014/main" id="{8D8EBE65-37BF-4D35-969D-0BA7AE909E76}"/>
            </a:ext>
            <a:ext uri="{147F2762-F138-4A5C-976F-8EAC2B608ADB}">
              <a16:predDERef xmlns:a16="http://schemas.microsoft.com/office/drawing/2014/main" pred="{4538C447-8397-4DEE-BA64-07F755E82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7</xdr:col>
      <xdr:colOff>1</xdr:colOff>
      <xdr:row>26</xdr:row>
      <xdr:rowOff>4329</xdr:rowOff>
    </xdr:from>
    <xdr:to>
      <xdr:col>8</xdr:col>
      <xdr:colOff>1</xdr:colOff>
      <xdr:row>29</xdr:row>
      <xdr:rowOff>1158</xdr:rowOff>
    </xdr:to>
    <xdr:graphicFrame macro="">
      <xdr:nvGraphicFramePr>
        <xdr:cNvPr id="83" name="Chart 82" descr="Illustrative chart showing either a healthy producer or a toxin-filled producer.&#10;">
          <a:extLst>
            <a:ext uri="{FF2B5EF4-FFF2-40B4-BE49-F238E27FC236}">
              <a16:creationId xmlns:a16="http://schemas.microsoft.com/office/drawing/2014/main" id="{506079C1-5332-4351-8D1E-469F67492BCA}"/>
            </a:ext>
            <a:ext uri="{147F2762-F138-4A5C-976F-8EAC2B608ADB}">
              <a16:predDERef xmlns:a16="http://schemas.microsoft.com/office/drawing/2014/main" pred="{8D8EBE65-37BF-4D35-969D-0BA7AE909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0</xdr:colOff>
      <xdr:row>26</xdr:row>
      <xdr:rowOff>0</xdr:rowOff>
    </xdr:from>
    <xdr:to>
      <xdr:col>13</xdr:col>
      <xdr:colOff>0</xdr:colOff>
      <xdr:row>29</xdr:row>
      <xdr:rowOff>3663</xdr:rowOff>
    </xdr:to>
    <xdr:graphicFrame macro="">
      <xdr:nvGraphicFramePr>
        <xdr:cNvPr id="84" name="Chart 83" descr="Illustrative chart showing either a healthy producer or a toxin-filled producer.&#10;">
          <a:extLst>
            <a:ext uri="{FF2B5EF4-FFF2-40B4-BE49-F238E27FC236}">
              <a16:creationId xmlns:a16="http://schemas.microsoft.com/office/drawing/2014/main" id="{75CEB89F-6E3F-467E-AB06-3B3611446582}"/>
            </a:ext>
            <a:ext uri="{147F2762-F138-4A5C-976F-8EAC2B608ADB}">
              <a16:predDERef xmlns:a16="http://schemas.microsoft.com/office/drawing/2014/main" pred="{506079C1-5332-4351-8D1E-469F67492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11</xdr:col>
      <xdr:colOff>3</xdr:colOff>
      <xdr:row>26</xdr:row>
      <xdr:rowOff>0</xdr:rowOff>
    </xdr:from>
    <xdr:to>
      <xdr:col>12</xdr:col>
      <xdr:colOff>0</xdr:colOff>
      <xdr:row>29</xdr:row>
      <xdr:rowOff>3663</xdr:rowOff>
    </xdr:to>
    <xdr:graphicFrame macro="">
      <xdr:nvGraphicFramePr>
        <xdr:cNvPr id="85" name="Chart 84" descr="Illustrative chart showing either a healthy producer or a toxin-filled producer.&#10;">
          <a:extLst>
            <a:ext uri="{FF2B5EF4-FFF2-40B4-BE49-F238E27FC236}">
              <a16:creationId xmlns:a16="http://schemas.microsoft.com/office/drawing/2014/main" id="{3542678E-AA9A-4A42-B097-D9FD319E0AC1}"/>
            </a:ext>
            <a:ext uri="{147F2762-F138-4A5C-976F-8EAC2B608ADB}">
              <a16:predDERef xmlns:a16="http://schemas.microsoft.com/office/drawing/2014/main" pred="{75CEB89F-6E3F-467E-AB06-3B3611446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10</xdr:col>
      <xdr:colOff>1</xdr:colOff>
      <xdr:row>26</xdr:row>
      <xdr:rowOff>0</xdr:rowOff>
    </xdr:from>
    <xdr:to>
      <xdr:col>11</xdr:col>
      <xdr:colOff>1</xdr:colOff>
      <xdr:row>29</xdr:row>
      <xdr:rowOff>1158</xdr:rowOff>
    </xdr:to>
    <xdr:graphicFrame macro="">
      <xdr:nvGraphicFramePr>
        <xdr:cNvPr id="86" name="Chart 85" descr="Illustrative chart showing either a healthy producer or a toxin-filled producer.&#10;">
          <a:extLst>
            <a:ext uri="{FF2B5EF4-FFF2-40B4-BE49-F238E27FC236}">
              <a16:creationId xmlns:a16="http://schemas.microsoft.com/office/drawing/2014/main" id="{5E9E062B-313B-4D39-8108-821243DA2F20}"/>
            </a:ext>
            <a:ext uri="{147F2762-F138-4A5C-976F-8EAC2B608ADB}">
              <a16:predDERef xmlns:a16="http://schemas.microsoft.com/office/drawing/2014/main" pred="{3542678E-AA9A-4A42-B097-D9FD319E0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15</xdr:col>
      <xdr:colOff>0</xdr:colOff>
      <xdr:row>26</xdr:row>
      <xdr:rowOff>0</xdr:rowOff>
    </xdr:from>
    <xdr:to>
      <xdr:col>17</xdr:col>
      <xdr:colOff>0</xdr:colOff>
      <xdr:row>29</xdr:row>
      <xdr:rowOff>3663</xdr:rowOff>
    </xdr:to>
    <xdr:graphicFrame macro="">
      <xdr:nvGraphicFramePr>
        <xdr:cNvPr id="31" name="Chart 30" descr="Illustrative chart showing either a healthy producer or a toxin-filled producer.&#10;">
          <a:extLst>
            <a:ext uri="{FF2B5EF4-FFF2-40B4-BE49-F238E27FC236}">
              <a16:creationId xmlns:a16="http://schemas.microsoft.com/office/drawing/2014/main" id="{C92EFB83-5643-4A23-B041-D1307EC952D5}"/>
            </a:ext>
            <a:ext uri="{147F2762-F138-4A5C-976F-8EAC2B608ADB}">
              <a16:predDERef xmlns:a16="http://schemas.microsoft.com/office/drawing/2014/main" pred="{5E9E062B-313B-4D39-8108-821243DA2F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14</xdr:col>
      <xdr:colOff>14655</xdr:colOff>
      <xdr:row>26</xdr:row>
      <xdr:rowOff>7853</xdr:rowOff>
    </xdr:from>
    <xdr:to>
      <xdr:col>15</xdr:col>
      <xdr:colOff>0</xdr:colOff>
      <xdr:row>29</xdr:row>
      <xdr:rowOff>3663</xdr:rowOff>
    </xdr:to>
    <xdr:graphicFrame macro="">
      <xdr:nvGraphicFramePr>
        <xdr:cNvPr id="32" name="Chart 31" descr="Illustrative chart showing either a healthy producer or a toxin-filled producer.&#10;">
          <a:extLst>
            <a:ext uri="{FF2B5EF4-FFF2-40B4-BE49-F238E27FC236}">
              <a16:creationId xmlns:a16="http://schemas.microsoft.com/office/drawing/2014/main" id="{B9514F44-2392-48A3-9C3F-B90532196D58}"/>
            </a:ext>
            <a:ext uri="{147F2762-F138-4A5C-976F-8EAC2B608ADB}">
              <a16:predDERef xmlns:a16="http://schemas.microsoft.com/office/drawing/2014/main" pred="{C92EFB83-5643-4A23-B041-D1307EC95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13</xdr:col>
      <xdr:colOff>0</xdr:colOff>
      <xdr:row>26</xdr:row>
      <xdr:rowOff>10194</xdr:rowOff>
    </xdr:from>
    <xdr:to>
      <xdr:col>14</xdr:col>
      <xdr:colOff>14654</xdr:colOff>
      <xdr:row>29</xdr:row>
      <xdr:rowOff>3663</xdr:rowOff>
    </xdr:to>
    <xdr:graphicFrame macro="">
      <xdr:nvGraphicFramePr>
        <xdr:cNvPr id="33" name="Chart 32" descr="Illustrative chart showing either a healthy producer or a toxin-filled producer.&#10;">
          <a:extLst>
            <a:ext uri="{FF2B5EF4-FFF2-40B4-BE49-F238E27FC236}">
              <a16:creationId xmlns:a16="http://schemas.microsoft.com/office/drawing/2014/main" id="{0ECA0D19-C806-4986-9FA2-2C0D524A56BC}"/>
            </a:ext>
            <a:ext uri="{147F2762-F138-4A5C-976F-8EAC2B608ADB}">
              <a16:predDERef xmlns:a16="http://schemas.microsoft.com/office/drawing/2014/main" pred="{B9514F44-2392-48A3-9C3F-B90532196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7</xdr:col>
      <xdr:colOff>1</xdr:colOff>
      <xdr:row>20</xdr:row>
      <xdr:rowOff>0</xdr:rowOff>
    </xdr:from>
    <xdr:to>
      <xdr:col>10</xdr:col>
      <xdr:colOff>0</xdr:colOff>
      <xdr:row>23</xdr:row>
      <xdr:rowOff>4148</xdr:rowOff>
    </xdr:to>
    <xdr:graphicFrame macro="">
      <xdr:nvGraphicFramePr>
        <xdr:cNvPr id="42" name="Chart 41" descr="Illustrative chart showing either a healthy secondary consumer or a toxin-filled secondary consumer.">
          <a:extLst>
            <a:ext uri="{FF2B5EF4-FFF2-40B4-BE49-F238E27FC236}">
              <a16:creationId xmlns:a16="http://schemas.microsoft.com/office/drawing/2014/main" id="{C101DCE0-8B32-4F6E-8478-A59E81490282}"/>
            </a:ext>
            <a:ext uri="{147F2762-F138-4A5C-976F-8EAC2B608ADB}">
              <a16:predDERef xmlns:a16="http://schemas.microsoft.com/office/drawing/2014/main" pred="{0ECA0D19-C806-4986-9FA2-2C0D524A5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10</xdr:col>
      <xdr:colOff>1</xdr:colOff>
      <xdr:row>20</xdr:row>
      <xdr:rowOff>0</xdr:rowOff>
    </xdr:from>
    <xdr:to>
      <xdr:col>13</xdr:col>
      <xdr:colOff>0</xdr:colOff>
      <xdr:row>23</xdr:row>
      <xdr:rowOff>4148</xdr:rowOff>
    </xdr:to>
    <xdr:graphicFrame macro="">
      <xdr:nvGraphicFramePr>
        <xdr:cNvPr id="43" name="Chart 42" descr="Illustrative chart showing either a healthy secondary consumer or a toxin-filled secondary consumer.">
          <a:extLst>
            <a:ext uri="{FF2B5EF4-FFF2-40B4-BE49-F238E27FC236}">
              <a16:creationId xmlns:a16="http://schemas.microsoft.com/office/drawing/2014/main" id="{F994B804-32C5-45DC-A77F-53DF5D9F22DE}"/>
            </a:ext>
            <a:ext uri="{147F2762-F138-4A5C-976F-8EAC2B608ADB}">
              <a16:predDERef xmlns:a16="http://schemas.microsoft.com/office/drawing/2014/main" pred="{C101DCE0-8B32-4F6E-8478-A59E81490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7</xdr:col>
      <xdr:colOff>1</xdr:colOff>
      <xdr:row>17</xdr:row>
      <xdr:rowOff>0</xdr:rowOff>
    </xdr:from>
    <xdr:to>
      <xdr:col>10</xdr:col>
      <xdr:colOff>0</xdr:colOff>
      <xdr:row>20</xdr:row>
      <xdr:rowOff>0</xdr:rowOff>
    </xdr:to>
    <xdr:graphicFrame macro="">
      <xdr:nvGraphicFramePr>
        <xdr:cNvPr id="47" name="Chart 46" descr="Illustrative chart showing either a healthy tertiary consumer or a toxin-filled tertiary consumer.">
          <a:extLst>
            <a:ext uri="{FF2B5EF4-FFF2-40B4-BE49-F238E27FC236}">
              <a16:creationId xmlns:a16="http://schemas.microsoft.com/office/drawing/2014/main" id="{88D67ECB-9199-4F8D-B39E-CF11CB515727}"/>
            </a:ext>
            <a:ext uri="{147F2762-F138-4A5C-976F-8EAC2B608ADB}">
              <a16:predDERef xmlns:a16="http://schemas.microsoft.com/office/drawing/2014/main" pred="{F994B804-32C5-45DC-A77F-53DF5D9F2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10</xdr:col>
      <xdr:colOff>214313</xdr:colOff>
      <xdr:row>11</xdr:row>
      <xdr:rowOff>12887</xdr:rowOff>
    </xdr:from>
    <xdr:to>
      <xdr:col>15</xdr:col>
      <xdr:colOff>214312</xdr:colOff>
      <xdr:row>17</xdr:row>
      <xdr:rowOff>15687</xdr:rowOff>
    </xdr:to>
    <xdr:graphicFrame macro="">
      <xdr:nvGraphicFramePr>
        <xdr:cNvPr id="48" name="Chart 47" descr="Illustrative chart showing either an apex predator with toxins accumulating over time.">
          <a:extLst>
            <a:ext uri="{FF2B5EF4-FFF2-40B4-BE49-F238E27FC236}">
              <a16:creationId xmlns:a16="http://schemas.microsoft.com/office/drawing/2014/main" id="{F66F57D9-6925-466C-933D-099406D8193F}"/>
            </a:ext>
            <a:ext uri="{147F2762-F138-4A5C-976F-8EAC2B608ADB}">
              <a16:predDERef xmlns:a16="http://schemas.microsoft.com/office/drawing/2014/main" pred="{88D67ECB-9199-4F8D-B39E-CF11CB515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20</xdr:col>
      <xdr:colOff>0</xdr:colOff>
      <xdr:row>11</xdr:row>
      <xdr:rowOff>12887</xdr:rowOff>
    </xdr:from>
    <xdr:to>
      <xdr:col>23</xdr:col>
      <xdr:colOff>0</xdr:colOff>
      <xdr:row>17</xdr:row>
      <xdr:rowOff>15687</xdr:rowOff>
    </xdr:to>
    <xdr:graphicFrame macro="">
      <xdr:nvGraphicFramePr>
        <xdr:cNvPr id="49" name="Chart 48" descr="Illustrative chart showing either an apex predator with toxins accumulating over time.">
          <a:extLst>
            <a:ext uri="{FF2B5EF4-FFF2-40B4-BE49-F238E27FC236}">
              <a16:creationId xmlns:a16="http://schemas.microsoft.com/office/drawing/2014/main" id="{1CE37336-BC7B-4F0A-9704-01856563AFC6}"/>
            </a:ext>
            <a:ext uri="{147F2762-F138-4A5C-976F-8EAC2B608ADB}">
              <a16:predDERef xmlns:a16="http://schemas.microsoft.com/office/drawing/2014/main" pred="{F66F57D9-6925-466C-933D-099406D81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0</xdr:colOff>
      <xdr:row>11</xdr:row>
      <xdr:rowOff>0</xdr:rowOff>
    </xdr:from>
    <xdr:to>
      <xdr:col>9</xdr:col>
      <xdr:colOff>1</xdr:colOff>
      <xdr:row>17</xdr:row>
      <xdr:rowOff>28574</xdr:rowOff>
    </xdr:to>
    <xdr:graphicFrame macro="">
      <xdr:nvGraphicFramePr>
        <xdr:cNvPr id="50" name="Chart 49" descr="Illustrative chart showing either a healthy apex predator or a toxin-filled apex predator.">
          <a:extLst>
            <a:ext uri="{FF2B5EF4-FFF2-40B4-BE49-F238E27FC236}">
              <a16:creationId xmlns:a16="http://schemas.microsoft.com/office/drawing/2014/main" id="{E0B0FBA7-4120-4EB3-8E93-FFF25874B38C}"/>
            </a:ext>
            <a:ext uri="{147F2762-F138-4A5C-976F-8EAC2B608ADB}">
              <a16:predDERef xmlns:a16="http://schemas.microsoft.com/office/drawing/2014/main" pred="{1CE37336-BC7B-4F0A-9704-01856563A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xdr:col>
      <xdr:colOff>7327</xdr:colOff>
      <xdr:row>36</xdr:row>
      <xdr:rowOff>0</xdr:rowOff>
    </xdr:from>
    <xdr:to>
      <xdr:col>16</xdr:col>
      <xdr:colOff>864</xdr:colOff>
      <xdr:row>50</xdr:row>
      <xdr:rowOff>104775</xdr:rowOff>
    </xdr:to>
    <xdr:graphicFrame macro="">
      <xdr:nvGraphicFramePr>
        <xdr:cNvPr id="87" name="Cht_SealToxins" descr="Chart illustrating the increasing levels of a toxin found in Salish Sea harbor seals over time.">
          <a:extLst>
            <a:ext uri="{FF2B5EF4-FFF2-40B4-BE49-F238E27FC236}">
              <a16:creationId xmlns:a16="http://schemas.microsoft.com/office/drawing/2014/main" id="{11946091-23B9-4818-B166-78B1E14DBE94}"/>
            </a:ext>
            <a:ext uri="{147F2762-F138-4A5C-976F-8EAC2B608ADB}">
              <a16:predDERef xmlns:a16="http://schemas.microsoft.com/office/drawing/2014/main" pred="{E0B0FBA7-4120-4EB3-8E93-FFF25874B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6</xdr:col>
      <xdr:colOff>114300</xdr:colOff>
      <xdr:row>23</xdr:row>
      <xdr:rowOff>0</xdr:rowOff>
    </xdr:from>
    <xdr:to>
      <xdr:col>7</xdr:col>
      <xdr:colOff>457200</xdr:colOff>
      <xdr:row>26</xdr:row>
      <xdr:rowOff>0</xdr:rowOff>
    </xdr:to>
    <xdr:graphicFrame macro="">
      <xdr:nvGraphicFramePr>
        <xdr:cNvPr id="30" name="Chart 29" descr="Illustrative chart showing either a healthy consumer or a toxin-filled consumer.">
          <a:extLst>
            <a:ext uri="{FF2B5EF4-FFF2-40B4-BE49-F238E27FC236}">
              <a16:creationId xmlns:a16="http://schemas.microsoft.com/office/drawing/2014/main" id="{6848BE68-5704-44F8-A2BC-2C638EC4F850}"/>
            </a:ext>
            <a:ext uri="{147F2762-F138-4A5C-976F-8EAC2B608ADB}">
              <a16:predDERef xmlns:a16="http://schemas.microsoft.com/office/drawing/2014/main" pred="{11946091-23B9-4818-B166-78B1E14DB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8</xdr:col>
      <xdr:colOff>0</xdr:colOff>
      <xdr:row>23</xdr:row>
      <xdr:rowOff>0</xdr:rowOff>
    </xdr:from>
    <xdr:to>
      <xdr:col>9</xdr:col>
      <xdr:colOff>342900</xdr:colOff>
      <xdr:row>26</xdr:row>
      <xdr:rowOff>0</xdr:rowOff>
    </xdr:to>
    <xdr:graphicFrame macro="">
      <xdr:nvGraphicFramePr>
        <xdr:cNvPr id="34" name="Chart 33" descr="Illustrative chart showing either a healthy consumer or a toxin-filled consumer.">
          <a:extLst>
            <a:ext uri="{FF2B5EF4-FFF2-40B4-BE49-F238E27FC236}">
              <a16:creationId xmlns:a16="http://schemas.microsoft.com/office/drawing/2014/main" id="{B9BBDC86-4BAD-4185-8DA2-1F2FED64B7C5}"/>
            </a:ext>
            <a:ext uri="{147F2762-F138-4A5C-976F-8EAC2B608ADB}">
              <a16:predDERef xmlns:a16="http://schemas.microsoft.com/office/drawing/2014/main" pred="{6848BE68-5704-44F8-A2BC-2C638EC4F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457200</xdr:colOff>
      <xdr:row>23</xdr:row>
      <xdr:rowOff>0</xdr:rowOff>
    </xdr:from>
    <xdr:to>
      <xdr:col>11</xdr:col>
      <xdr:colOff>228600</xdr:colOff>
      <xdr:row>26</xdr:row>
      <xdr:rowOff>0</xdr:rowOff>
    </xdr:to>
    <xdr:graphicFrame macro="">
      <xdr:nvGraphicFramePr>
        <xdr:cNvPr id="35" name="Chart 34" descr="Illustrative chart showing either a healthy consumer or a toxin-filled consumer.">
          <a:extLst>
            <a:ext uri="{FF2B5EF4-FFF2-40B4-BE49-F238E27FC236}">
              <a16:creationId xmlns:a16="http://schemas.microsoft.com/office/drawing/2014/main" id="{7D126EA4-5654-40C8-9C1F-54E5DFB6FC46}"/>
            </a:ext>
            <a:ext uri="{147F2762-F138-4A5C-976F-8EAC2B608ADB}">
              <a16:predDERef xmlns:a16="http://schemas.microsoft.com/office/drawing/2014/main" pred="{B9BBDC86-4BAD-4185-8DA2-1F2FED64B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11</xdr:col>
      <xdr:colOff>342900</xdr:colOff>
      <xdr:row>23</xdr:row>
      <xdr:rowOff>0</xdr:rowOff>
    </xdr:from>
    <xdr:to>
      <xdr:col>13</xdr:col>
      <xdr:colOff>114300</xdr:colOff>
      <xdr:row>26</xdr:row>
      <xdr:rowOff>0</xdr:rowOff>
    </xdr:to>
    <xdr:graphicFrame macro="">
      <xdr:nvGraphicFramePr>
        <xdr:cNvPr id="40" name="Chart 39" descr="Illustrative chart showing either a healthy consumer or a toxin-filled consumer.">
          <a:extLst>
            <a:ext uri="{FF2B5EF4-FFF2-40B4-BE49-F238E27FC236}">
              <a16:creationId xmlns:a16="http://schemas.microsoft.com/office/drawing/2014/main" id="{63F57F05-CA5F-4F36-A5F5-377CBF034B1A}"/>
            </a:ext>
            <a:ext uri="{147F2762-F138-4A5C-976F-8EAC2B608ADB}">
              <a16:predDERef xmlns:a16="http://schemas.microsoft.com/office/drawing/2014/main" pred="{7D126EA4-5654-40C8-9C1F-54E5DFB6F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13</xdr:col>
      <xdr:colOff>228600</xdr:colOff>
      <xdr:row>23</xdr:row>
      <xdr:rowOff>0</xdr:rowOff>
    </xdr:from>
    <xdr:to>
      <xdr:col>15</xdr:col>
      <xdr:colOff>0</xdr:colOff>
      <xdr:row>26</xdr:row>
      <xdr:rowOff>0</xdr:rowOff>
    </xdr:to>
    <xdr:graphicFrame macro="">
      <xdr:nvGraphicFramePr>
        <xdr:cNvPr id="41" name="Chart 40" descr="Illustrative chart showing either a healthy consumer or a toxin-filled consumer.">
          <a:extLst>
            <a:ext uri="{FF2B5EF4-FFF2-40B4-BE49-F238E27FC236}">
              <a16:creationId xmlns:a16="http://schemas.microsoft.com/office/drawing/2014/main" id="{89C1A8FC-F442-4697-BBE5-BF38B3C8ABE9}"/>
            </a:ext>
            <a:ext uri="{147F2762-F138-4A5C-976F-8EAC2B608ADB}">
              <a16:predDERef xmlns:a16="http://schemas.microsoft.com/office/drawing/2014/main" pred="{63F57F05-CA5F-4F36-A5F5-377CBF034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1</xdr:colOff>
      <xdr:row>11</xdr:row>
      <xdr:rowOff>238123</xdr:rowOff>
    </xdr:from>
    <xdr:to>
      <xdr:col>4</xdr:col>
      <xdr:colOff>0</xdr:colOff>
      <xdr:row>29</xdr:row>
      <xdr:rowOff>142874</xdr:rowOff>
    </xdr:to>
    <xdr:graphicFrame macro="">
      <xdr:nvGraphicFramePr>
        <xdr:cNvPr id="36" name="Chart 35" descr="Illustrative chart for biomagnification.">
          <a:extLst>
            <a:ext uri="{FF2B5EF4-FFF2-40B4-BE49-F238E27FC236}">
              <a16:creationId xmlns:a16="http://schemas.microsoft.com/office/drawing/2014/main" id="{2B908DCB-E46D-4D8D-A3C4-4F3CB3A8EB8F}"/>
            </a:ext>
            <a:ext uri="{147F2762-F138-4A5C-976F-8EAC2B608ADB}">
              <a16:predDERef xmlns:a16="http://schemas.microsoft.com/office/drawing/2014/main" pred="{89C1A8FC-F442-4697-BBE5-BF38B3C8A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0</xdr:colOff>
      <xdr:row>10</xdr:row>
      <xdr:rowOff>0</xdr:rowOff>
    </xdr:from>
    <xdr:to>
      <xdr:col>24</xdr:col>
      <xdr:colOff>0</xdr:colOff>
      <xdr:row>11</xdr:row>
      <xdr:rowOff>0</xdr:rowOff>
    </xdr:to>
    <xdr:graphicFrame macro="">
      <xdr:nvGraphicFramePr>
        <xdr:cNvPr id="38" name="Chart 37" descr="Illustrative chart for bioaccumulation">
          <a:extLst>
            <a:ext uri="{FF2B5EF4-FFF2-40B4-BE49-F238E27FC236}">
              <a16:creationId xmlns:a16="http://schemas.microsoft.com/office/drawing/2014/main" id="{C2D643BA-5FE6-44E5-A158-82B814940701}"/>
            </a:ext>
            <a:ext uri="{147F2762-F138-4A5C-976F-8EAC2B608ADB}">
              <a16:predDERef xmlns:a16="http://schemas.microsoft.com/office/drawing/2014/main" pred="{2B908DCB-E46D-4D8D-A3C4-4F3CB3A8E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381000</xdr:colOff>
      <xdr:row>10</xdr:row>
      <xdr:rowOff>0</xdr:rowOff>
    </xdr:from>
    <xdr:to>
      <xdr:col>7</xdr:col>
      <xdr:colOff>133350</xdr:colOff>
      <xdr:row>11</xdr:row>
      <xdr:rowOff>0</xdr:rowOff>
    </xdr:to>
    <xdr:sp macro="" textlink="Backend_P2!$C$14">
      <xdr:nvSpPr>
        <xdr:cNvPr id="2" name="Rectangle 1" descr="Bioaccumulation label">
          <a:extLst>
            <a:ext uri="{FF2B5EF4-FFF2-40B4-BE49-F238E27FC236}">
              <a16:creationId xmlns:a16="http://schemas.microsoft.com/office/drawing/2014/main" id="{B65B8114-36A4-4C75-87F0-A3AFCB74B910}"/>
            </a:ext>
            <a:ext uri="{147F2762-F138-4A5C-976F-8EAC2B608ADB}">
              <a16:predDERef xmlns:a16="http://schemas.microsoft.com/office/drawing/2014/main" pred="{D783095D-84C9-477E-8D0E-74129925E7E9}"/>
            </a:ext>
          </a:extLst>
        </xdr:cNvPr>
        <xdr:cNvSpPr/>
      </xdr:nvSpPr>
      <xdr:spPr>
        <a:xfrm>
          <a:off x="666750" y="2381250"/>
          <a:ext cx="1895475" cy="428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9C7B4C9-B8C2-4A83-8ACB-09F4EDF7024D}" type="TxLink">
            <a:rPr lang="en-US" sz="1400" b="0" i="0" u="none" strike="noStrike">
              <a:solidFill>
                <a:srgbClr val="2F2F2F"/>
              </a:solidFill>
              <a:latin typeface="Calibri" panose="020F0502020204030204" pitchFamily="34" charset="0"/>
              <a:cs typeface="Calibri" panose="020F0502020204030204" pitchFamily="34" charset="0"/>
            </a:rPr>
            <a:pPr algn="l"/>
            <a:t> </a:t>
          </a:fld>
          <a:endParaRPr lang="en-US" sz="1800">
            <a:solidFill>
              <a:schemeClr val="tx1"/>
            </a:solidFill>
            <a:latin typeface="Calibri" panose="020F0502020204030204" pitchFamily="34" charset="0"/>
            <a:cs typeface="Calibri" panose="020F0502020204030204" pitchFamily="34" charset="0"/>
          </a:endParaRPr>
        </a:p>
      </xdr:txBody>
    </xdr:sp>
    <xdr:clientData/>
  </xdr:twoCellAnchor>
  <xdr:twoCellAnchor>
    <xdr:from>
      <xdr:col>3</xdr:col>
      <xdr:colOff>2</xdr:colOff>
      <xdr:row>13</xdr:row>
      <xdr:rowOff>28575</xdr:rowOff>
    </xdr:from>
    <xdr:to>
      <xdr:col>4</xdr:col>
      <xdr:colOff>2</xdr:colOff>
      <xdr:row>26</xdr:row>
      <xdr:rowOff>9528</xdr:rowOff>
    </xdr:to>
    <xdr:sp macro="" textlink="Backend_P2!$C$13">
      <xdr:nvSpPr>
        <xdr:cNvPr id="37" name="Biomagnification" descr="Biomagnification label.">
          <a:extLst>
            <a:ext uri="{FF2B5EF4-FFF2-40B4-BE49-F238E27FC236}">
              <a16:creationId xmlns:a16="http://schemas.microsoft.com/office/drawing/2014/main" id="{92CB3CE6-DE64-438C-8629-34EFA8456062}"/>
            </a:ext>
          </a:extLst>
        </xdr:cNvPr>
        <xdr:cNvSpPr/>
      </xdr:nvSpPr>
      <xdr:spPr>
        <a:xfrm rot="16200000">
          <a:off x="-1038224" y="4733926"/>
          <a:ext cx="3076578" cy="428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6BF5190-1A96-424A-AD0B-5ABEDFA00585}" type="TxLink">
            <a:rPr lang="en-US" sz="1400" b="0" i="0" u="none" strike="noStrike">
              <a:solidFill>
                <a:srgbClr val="2F2F2F"/>
              </a:solidFill>
              <a:latin typeface="Calibri" panose="020F0502020204030204" pitchFamily="34" charset="0"/>
              <a:cs typeface="Calibri" panose="020F0502020204030204" pitchFamily="34" charset="0"/>
            </a:rPr>
            <a:pPr algn="l"/>
            <a:t> </a:t>
          </a:fld>
          <a:endParaRPr lang="en-US" sz="1800">
            <a:solidFill>
              <a:schemeClr val="tx1"/>
            </a:solidFill>
            <a:latin typeface="Calibri" panose="020F0502020204030204" pitchFamily="34" charset="0"/>
            <a:cs typeface="Calibri" panose="020F0502020204030204" pitchFamily="34" charset="0"/>
          </a:endParaRPr>
        </a:p>
      </xdr:txBody>
    </xdr:sp>
    <xdr:clientData/>
  </xdr:twoCellAnchor>
  <xdr:twoCellAnchor>
    <xdr:from>
      <xdr:col>7</xdr:col>
      <xdr:colOff>142875</xdr:colOff>
      <xdr:row>9</xdr:row>
      <xdr:rowOff>238124</xdr:rowOff>
    </xdr:from>
    <xdr:to>
      <xdr:col>10</xdr:col>
      <xdr:colOff>323850</xdr:colOff>
      <xdr:row>10</xdr:row>
      <xdr:rowOff>428624</xdr:rowOff>
    </xdr:to>
    <xdr:sp macro="" textlink="Backend_P2!$D$14">
      <xdr:nvSpPr>
        <xdr:cNvPr id="45" name="Biomag_overtime" descr="Over time label for bioaccumulation">
          <a:extLst>
            <a:ext uri="{FF2B5EF4-FFF2-40B4-BE49-F238E27FC236}">
              <a16:creationId xmlns:a16="http://schemas.microsoft.com/office/drawing/2014/main" id="{622530A5-4C31-4325-946D-C1CCEAB427A6}"/>
            </a:ext>
            <a:ext uri="{147F2762-F138-4A5C-976F-8EAC2B608ADB}">
              <a16:predDERef xmlns:a16="http://schemas.microsoft.com/office/drawing/2014/main" pred="{D783095D-84C9-477E-8D0E-74129925E7E9}"/>
            </a:ext>
          </a:extLst>
        </xdr:cNvPr>
        <xdr:cNvSpPr/>
      </xdr:nvSpPr>
      <xdr:spPr>
        <a:xfrm>
          <a:off x="2571750" y="2381249"/>
          <a:ext cx="1895475" cy="428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C456F400-5BFF-437A-AAC6-EFA5B27C4283}" type="TxLink">
            <a:rPr lang="en-US" sz="1400" b="0" i="0" u="none" strike="noStrike">
              <a:solidFill>
                <a:schemeClr val="tx2"/>
              </a:solidFill>
              <a:latin typeface="Calibri" panose="020F0502020204030204" pitchFamily="34" charset="0"/>
              <a:cs typeface="Calibri" panose="020F0502020204030204" pitchFamily="34" charset="0"/>
            </a:rPr>
            <a:pPr algn="l"/>
            <a:t> </a:t>
          </a:fld>
          <a:endParaRPr lang="en-US" sz="2400">
            <a:solidFill>
              <a:schemeClr val="tx2"/>
            </a:solidFill>
            <a:latin typeface="Calibri" panose="020F0502020204030204" pitchFamily="34" charset="0"/>
            <a:cs typeface="Calibri" panose="020F0502020204030204" pitchFamily="34" charset="0"/>
          </a:endParaRPr>
        </a:p>
      </xdr:txBody>
    </xdr:sp>
    <xdr:clientData/>
  </xdr:twoCellAnchor>
  <xdr:twoCellAnchor>
    <xdr:from>
      <xdr:col>20</xdr:col>
      <xdr:colOff>0</xdr:colOff>
      <xdr:row>53</xdr:row>
      <xdr:rowOff>0</xdr:rowOff>
    </xdr:from>
    <xdr:to>
      <xdr:col>23</xdr:col>
      <xdr:colOff>465482</xdr:colOff>
      <xdr:row>64</xdr:row>
      <xdr:rowOff>76614</xdr:rowOff>
    </xdr:to>
    <xdr:graphicFrame macro="">
      <xdr:nvGraphicFramePr>
        <xdr:cNvPr id="39" name="Badge progress" descr="Pie chart illustrating badge progress.">
          <a:extLst>
            <a:ext uri="{FF2B5EF4-FFF2-40B4-BE49-F238E27FC236}">
              <a16:creationId xmlns:a16="http://schemas.microsoft.com/office/drawing/2014/main" id="{B4EA9FC9-6B58-49AD-89C8-BE76222926C5}"/>
            </a:ext>
            <a:ext uri="{147F2762-F138-4A5C-976F-8EAC2B608ADB}">
              <a16:predDERef xmlns:a16="http://schemas.microsoft.com/office/drawing/2014/main" pred="{BDDA417E-7DFD-4423-896F-EFD63F24A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289891</xdr:colOff>
      <xdr:row>9</xdr:row>
      <xdr:rowOff>331303</xdr:rowOff>
    </xdr:from>
    <xdr:to>
      <xdr:col>24</xdr:col>
      <xdr:colOff>712303</xdr:colOff>
      <xdr:row>29</xdr:row>
      <xdr:rowOff>0</xdr:rowOff>
    </xdr:to>
    <xdr:graphicFrame macro="">
      <xdr:nvGraphicFramePr>
        <xdr:cNvPr id="16" name="Chart 1" descr="Illustrative chart for impact of ship sounds on orcas hunting salmon.">
          <a:extLst>
            <a:ext uri="{FF2B5EF4-FFF2-40B4-BE49-F238E27FC236}">
              <a16:creationId xmlns:a16="http://schemas.microsoft.com/office/drawing/2014/main" id="{EB1B9D70-3B7B-47ED-88FF-C85161873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32</xdr:row>
      <xdr:rowOff>240195</xdr:rowOff>
    </xdr:from>
    <xdr:to>
      <xdr:col>18</xdr:col>
      <xdr:colOff>0</xdr:colOff>
      <xdr:row>47</xdr:row>
      <xdr:rowOff>225286</xdr:rowOff>
    </xdr:to>
    <xdr:graphicFrame macro="">
      <xdr:nvGraphicFramePr>
        <xdr:cNvPr id="35" name="Cht_boatsound" descr="Chart comparing the volume of different types of ships.">
          <a:extLst>
            <a:ext uri="{FF2B5EF4-FFF2-40B4-BE49-F238E27FC236}">
              <a16:creationId xmlns:a16="http://schemas.microsoft.com/office/drawing/2014/main" id="{0718773F-5404-47ED-8000-028D38A644EA}"/>
            </a:ext>
            <a:ext uri="{147F2762-F138-4A5C-976F-8EAC2B608ADB}">
              <a16:predDERef xmlns:a16="http://schemas.microsoft.com/office/drawing/2014/main" pred="{EB1B9D70-3B7B-47ED-88FF-C85161873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152659</xdr:colOff>
      <xdr:row>23</xdr:row>
      <xdr:rowOff>8282</xdr:rowOff>
    </xdr:from>
    <xdr:to>
      <xdr:col>7</xdr:col>
      <xdr:colOff>0</xdr:colOff>
      <xdr:row>25</xdr:row>
      <xdr:rowOff>158505</xdr:rowOff>
    </xdr:to>
    <xdr:pic>
      <xdr:nvPicPr>
        <xdr:cNvPr id="4" name="Picture 3">
          <a:extLst>
            <a:ext uri="{FF2B5EF4-FFF2-40B4-BE49-F238E27FC236}">
              <a16:creationId xmlns:a16="http://schemas.microsoft.com/office/drawing/2014/main" id="{70E2829D-80C6-4C16-9E7D-936DB2D14D43}"/>
            </a:ext>
            <a:ext uri="{147F2762-F138-4A5C-976F-8EAC2B608ADB}">
              <a16:predDERef xmlns:a16="http://schemas.microsoft.com/office/drawing/2014/main" pred="{24A41DF8-4257-49B9-8978-AA10B32836C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flipH="1">
          <a:off x="864963" y="5218043"/>
          <a:ext cx="1561841" cy="630615"/>
        </a:xfrm>
        <a:prstGeom prst="rect">
          <a:avLst/>
        </a:prstGeom>
      </xdr:spPr>
    </xdr:pic>
    <xdr:clientData/>
  </xdr:twoCellAnchor>
  <xdr:twoCellAnchor editAs="oneCell">
    <xdr:from>
      <xdr:col>3</xdr:col>
      <xdr:colOff>99391</xdr:colOff>
      <xdr:row>26</xdr:row>
      <xdr:rowOff>57978</xdr:rowOff>
    </xdr:from>
    <xdr:to>
      <xdr:col>5</xdr:col>
      <xdr:colOff>119802</xdr:colOff>
      <xdr:row>28</xdr:row>
      <xdr:rowOff>38364</xdr:rowOff>
    </xdr:to>
    <xdr:pic>
      <xdr:nvPicPr>
        <xdr:cNvPr id="5" name="Transient">
          <a:extLst>
            <a:ext uri="{FF2B5EF4-FFF2-40B4-BE49-F238E27FC236}">
              <a16:creationId xmlns:a16="http://schemas.microsoft.com/office/drawing/2014/main" id="{FAD257B1-C4E4-4C52-AC87-CFF6143F2A24}"/>
            </a:ext>
            <a:ext uri="{147F2762-F138-4A5C-976F-8EAC2B608ADB}">
              <a16:predDERef xmlns:a16="http://schemas.microsoft.com/office/drawing/2014/main" pred="{024884AE-C0D2-4C82-B6AA-0D2A142DEF6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flipH="1">
          <a:off x="381000" y="6228521"/>
          <a:ext cx="1022606" cy="460777"/>
        </a:xfrm>
        <a:prstGeom prst="rect">
          <a:avLst/>
        </a:prstGeom>
      </xdr:spPr>
    </xdr:pic>
    <xdr:clientData/>
  </xdr:twoCellAnchor>
  <xdr:twoCellAnchor editAs="oneCell">
    <xdr:from>
      <xdr:col>4</xdr:col>
      <xdr:colOff>66261</xdr:colOff>
      <xdr:row>43</xdr:row>
      <xdr:rowOff>0</xdr:rowOff>
    </xdr:from>
    <xdr:to>
      <xdr:col>6</xdr:col>
      <xdr:colOff>496956</xdr:colOff>
      <xdr:row>46</xdr:row>
      <xdr:rowOff>109542</xdr:rowOff>
    </xdr:to>
    <xdr:pic>
      <xdr:nvPicPr>
        <xdr:cNvPr id="6" name="SRKW">
          <a:extLst>
            <a:ext uri="{FF2B5EF4-FFF2-40B4-BE49-F238E27FC236}">
              <a16:creationId xmlns:a16="http://schemas.microsoft.com/office/drawing/2014/main" id="{27B167AD-4453-4770-98E6-61EB6DB2B40B}"/>
            </a:ext>
            <a:ext uri="{147F2762-F138-4A5C-976F-8EAC2B608ADB}">
              <a16:predDERef xmlns:a16="http://schemas.microsoft.com/office/drawing/2014/main" pred="{24A41DF8-4257-49B9-8978-AA10B32836C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778565" y="9906000"/>
          <a:ext cx="1573695" cy="637559"/>
        </a:xfrm>
        <a:prstGeom prst="rect">
          <a:avLst/>
        </a:prstGeom>
      </xdr:spPr>
    </xdr:pic>
    <xdr:clientData/>
  </xdr:twoCellAnchor>
  <xdr:twoCellAnchor>
    <xdr:from>
      <xdr:col>20</xdr:col>
      <xdr:colOff>57150</xdr:colOff>
      <xdr:row>51</xdr:row>
      <xdr:rowOff>9525</xdr:rowOff>
    </xdr:from>
    <xdr:to>
      <xdr:col>24</xdr:col>
      <xdr:colOff>381000</xdr:colOff>
      <xdr:row>62</xdr:row>
      <xdr:rowOff>104775</xdr:rowOff>
    </xdr:to>
    <xdr:graphicFrame macro="">
      <xdr:nvGraphicFramePr>
        <xdr:cNvPr id="8" name="Badge progress" descr="Pie chart illustrating badge progress.">
          <a:extLst>
            <a:ext uri="{FF2B5EF4-FFF2-40B4-BE49-F238E27FC236}">
              <a16:creationId xmlns:a16="http://schemas.microsoft.com/office/drawing/2014/main" id="{91CB0301-9871-4E28-9086-4EC0CACE533C}"/>
            </a:ext>
            <a:ext uri="{147F2762-F138-4A5C-976F-8EAC2B608ADB}">
              <a16:predDERef xmlns:a16="http://schemas.microsoft.com/office/drawing/2014/main" pred="{BDDA417E-7DFD-4423-896F-EFD63F24A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252693</xdr:colOff>
      <xdr:row>15</xdr:row>
      <xdr:rowOff>33617</xdr:rowOff>
    </xdr:from>
    <xdr:to>
      <xdr:col>21</xdr:col>
      <xdr:colOff>459441</xdr:colOff>
      <xdr:row>29</xdr:row>
      <xdr:rowOff>11205</xdr:rowOff>
    </xdr:to>
    <xdr:pic>
      <xdr:nvPicPr>
        <xdr:cNvPr id="2" name="Picture 1" descr="image">
          <a:extLst>
            <a:ext uri="{FF2B5EF4-FFF2-40B4-BE49-F238E27FC236}">
              <a16:creationId xmlns:a16="http://schemas.microsoft.com/office/drawing/2014/main" id="{C7D95B66-9AAC-4C71-BDAE-5788A62861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2575" y="3227293"/>
          <a:ext cx="2896160" cy="295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8</xdr:row>
      <xdr:rowOff>0</xdr:rowOff>
    </xdr:from>
    <xdr:to>
      <xdr:col>4</xdr:col>
      <xdr:colOff>0</xdr:colOff>
      <xdr:row>26</xdr:row>
      <xdr:rowOff>238124</xdr:rowOff>
    </xdr:to>
    <xdr:graphicFrame macro="">
      <xdr:nvGraphicFramePr>
        <xdr:cNvPr id="2" name="Final Badge" descr="Printable badge for certificate progress">
          <a:extLst>
            <a:ext uri="{FF2B5EF4-FFF2-40B4-BE49-F238E27FC236}">
              <a16:creationId xmlns:a16="http://schemas.microsoft.com/office/drawing/2014/main" id="{43280E5A-C198-47D4-8748-BFE270E37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332044</xdr:colOff>
      <xdr:row>1</xdr:row>
      <xdr:rowOff>131886</xdr:rowOff>
    </xdr:from>
    <xdr:to>
      <xdr:col>7</xdr:col>
      <xdr:colOff>560833</xdr:colOff>
      <xdr:row>5</xdr:row>
      <xdr:rowOff>159110</xdr:rowOff>
    </xdr:to>
    <xdr:pic>
      <xdr:nvPicPr>
        <xdr:cNvPr id="2" name="Kiki">
          <a:extLst>
            <a:ext uri="{FF2B5EF4-FFF2-40B4-BE49-F238E27FC236}">
              <a16:creationId xmlns:a16="http://schemas.microsoft.com/office/drawing/2014/main" id="{7FA3E4B9-1EB9-4676-A6C2-C344723880F7}"/>
            </a:ext>
            <a:ext uri="{147F2762-F138-4A5C-976F-8EAC2B608ADB}">
              <a16:predDERef xmlns:a16="http://schemas.microsoft.com/office/drawing/2014/main" pred="{951858F5-8BF3-4A2C-9BBA-7925A6A8CF9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flipH="1">
          <a:off x="3870948" y="278424"/>
          <a:ext cx="2299133" cy="9816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B404CC2-9E95-4B8F-A1F4-68D47362519C}" name="Table19" displayName="Table19" ref="B2:C33" totalsRowShown="0">
  <autoFilter ref="B2:C33" xr:uid="{CB404CC2-9E95-4B8F-A1F4-68D47362519C}"/>
  <tableColumns count="2">
    <tableColumn id="1" xr3:uid="{2B02FDEF-E78C-4910-B79C-BEECE38856E3}" name="Year"/>
    <tableColumn id="2" xr3:uid="{8BBDDEBD-9C1E-476A-B0D8-5F4F6D19BDD0}" name="SRKW pop"/>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E01F05-6C65-4654-809F-037A093207E3}" name="Table7" displayName="Table7" ref="U2:AB5" totalsRowShown="0">
  <autoFilter ref="U2:AB5" xr:uid="{07E01F05-6C65-4654-809F-037A093207E3}"/>
  <tableColumns count="8">
    <tableColumn id="1" xr3:uid="{0F426BE4-F18D-458C-B86C-4FCF5B87826E}" name="Question"/>
    <tableColumn id="6" xr3:uid="{2FDC51EE-0951-4507-B4CE-7DCCFF2F255D}" name="Text"/>
    <tableColumn id="2" xr3:uid="{5A4EB697-0E68-4A7F-8641-96F33BE37F79}" name="Answer 1"/>
    <tableColumn id="3" xr3:uid="{14C5C7F2-3061-4C84-B3C0-E16A0249E246}" name="Answer 2"/>
    <tableColumn id="4" xr3:uid="{16B3C4C3-3BBA-4A11-BBE0-3AE9B74D67C1}" name="Answer 3"/>
    <tableColumn id="5" xr3:uid="{DE0630D7-F428-425A-AAE6-6A8DC98FAA27}" name="Correct"/>
    <tableColumn id="7" xr3:uid="{C50043C4-A08C-4CB5-B7E0-6B15FFEB8F3D}" name="Response" dataDxfId="16">
      <calculatedColumnFormula>Response_3_1</calculatedColumnFormula>
    </tableColumn>
    <tableColumn id="8" xr3:uid="{39A68B9E-9A7D-4CD2-8592-2213DC88845A}" name="Column1" dataDxfId="15">
      <calculatedColumnFormula>IF(Table7[[#This Row],[Response]]=0,"",IF(Table7[[#This Row],[Response]]=Table7[[#This Row],[Correct]],"Correct!","Try again!"))</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E0630BA-CD93-472C-8FE0-F6C876A06809}" name="Table16" displayName="Table16" ref="AE2:AG9" totalsRowShown="0">
  <autoFilter ref="AE2:AG9" xr:uid="{EE0630BA-CD93-472C-8FE0-F6C876A06809}"/>
  <tableColumns count="3">
    <tableColumn id="1" xr3:uid="{2AE365D3-D02E-447D-A1A0-A16E3A682E87}" name="Step"/>
    <tableColumn id="3" xr3:uid="{D5CF99F1-4E4F-4CD1-87E7-A64394662EB2}" name="BioMag"/>
    <tableColumn id="2" xr3:uid="{BF70CCBE-C3F6-4229-9401-B0FA9A90CD03}" name="BioAcc"/>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D3AFDC2-9253-476A-B59F-D176616DA46A}" name="Table17" displayName="Table17" ref="AI2:AM5" totalsRowShown="0">
  <autoFilter ref="AI2:AM5" xr:uid="{9D3AFDC2-9253-476A-B59F-D176616DA46A}"/>
  <tableColumns count="5">
    <tableColumn id="1" xr3:uid="{FFC74C34-3F98-4DF0-92F0-E22C9E938072}" name="BioMag" dataDxfId="14">
      <calculatedColumnFormula array="1">_xlfn.SWITCH(Table17[[#This Row],[State]],1,IF(Table17[[#This Row],[BMVal]]&gt;1,Table17[[#This Row],[BMVal]]-1,0),2,IF(Table17[[#This Row],[BMVal]]&gt;1,1,0),3,MAX(Table16[BioMag])-Table17[[#This Row],[BMVal]])</calculatedColumnFormula>
    </tableColumn>
    <tableColumn id="2" xr3:uid="{580339AC-4248-4BBF-8253-EA528DADD68A}" name="BioAcc" dataDxfId="13">
      <calculatedColumnFormula array="1">_xlfn.SWITCH(Table17[[#This Row],[State]],1,IF(Table17[[#This Row],[BAVal]]&gt;1,Table17[[#This Row],[BAVal]]-1,0),2,IF(Table17[[#This Row],[BAVal]]&gt;1,1,0),3,MAX(Table16[BioAcc])-Table17[[#This Row],[BAVal]])</calculatedColumnFormula>
    </tableColumn>
    <tableColumn id="3" xr3:uid="{05E9B414-C294-4E29-8457-1FCA16CF00B0}" name="State"/>
    <tableColumn id="4" xr3:uid="{C976C02E-D399-4B36-A665-6218E9611E1F}" name="BMVal" dataDxfId="12">
      <calculatedColumnFormula array="1">INDEX(Table16[BioMag],$B$11)</calculatedColumnFormula>
    </tableColumn>
    <tableColumn id="5" xr3:uid="{B1F1ECC9-AD3F-4384-B078-94F85A096B60}" name="BAVal" dataDxfId="11">
      <calculatedColumnFormula array="1">INDEX(Table16[BioAcc],$B$11)</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7A9B050-C027-421F-B681-4E01A80D6806}" name="Table10" displayName="Table10" ref="B2:C9" totalsRowShown="0">
  <autoFilter ref="B2:C9" xr:uid="{7614192B-75D9-4C96-8E03-A063A46D775A}"/>
  <sortState xmlns:xlrd2="http://schemas.microsoft.com/office/spreadsheetml/2017/richdata2" ref="B3:C9">
    <sortCondition descending="1" ref="C2:C9"/>
  </sortState>
  <tableColumns count="2">
    <tableColumn id="1" xr3:uid="{D3B0D4CF-6B90-4333-8B2B-B979D0D51727}" name="Item"/>
    <tableColumn id="2" xr3:uid="{AEE1C814-271D-4ED5-BF7D-89D056A85AC1}" name="Decibe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51408C2-FBED-4841-AB5A-B4EA5DF4C9C6}" name="Table1012" displayName="Table1012" ref="L2:M7" totalsRowShown="0">
  <autoFilter ref="L2:M7" xr:uid="{24900891-C6C2-48CE-861E-DF5A5E383E35}"/>
  <tableColumns count="2">
    <tableColumn id="1" xr3:uid="{6C510BC3-0736-410C-AE51-A3E58CBFCE9E}" name="Item"/>
    <tableColumn id="2" xr3:uid="{6DBA9ADE-93A8-4924-BC7D-BA5323E0E23F}" name="Decibel"/>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09CC850-4785-4A9E-B962-F9AE728786C2}" name="Table12" displayName="Table12" ref="Q2:R4" totalsRowShown="0">
  <autoFilter ref="Q2:R4" xr:uid="{6B0F7388-44B4-4387-9415-840543B554C4}"/>
  <tableColumns count="2">
    <tableColumn id="1" xr3:uid="{E45EC059-CBE1-459E-BCC8-9A2937CCB124}" name="Medium"/>
    <tableColumn id="2" xr3:uid="{B4265B9D-C735-448E-88C6-1A8381BA1CAA}" name="Sound speed"/>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2823434-15B8-4BE1-989E-996C3B312F0F}" name="Table13" displayName="Table13" ref="F21:M44" totalsRowShown="0">
  <autoFilter ref="F21:M44" xr:uid="{F0A972B6-169E-49B6-945E-71798403A749}"/>
  <tableColumns count="8">
    <tableColumn id="1" xr3:uid="{572031A3-6B59-40EB-8802-5E792C56822F}" name="X" dataDxfId="10"/>
    <tableColumn id="8" xr3:uid="{0879A4D6-964D-49FD-83C6-9E3C0493A3D4}" name="Yval"/>
    <tableColumn id="2" xr3:uid="{A2AF96BD-E3AF-4898-8E1F-7F82A21A337C}" name="Y" dataDxfId="9">
      <calculatedColumnFormula>IF(Table13[[#This Row],[Show]],Table13[[#This Row],[Yval]],NA())</calculatedColumnFormula>
    </tableColumn>
    <tableColumn id="3" xr3:uid="{64FCB21D-22A3-42D8-81FA-893C640DCB39}" name="Val" dataDxfId="8">
      <calculatedColumnFormula>_xlfn.XLOOKUP(Table13[[#This Row],[Type]],Table15[Type],Table15[Width])</calculatedColumnFormula>
    </tableColumn>
    <tableColumn id="4" xr3:uid="{72F422FD-029E-4932-903C-41EF68D8182E}" name="Show" dataDxfId="7">
      <calculatedColumnFormula>IF(MATCH('4. Sound pollution'!$D$12,Table14[Column1],0)&gt;=Table13[[#This Row],[Min]],TRUE,FALSE)</calculatedColumnFormula>
    </tableColumn>
    <tableColumn id="5" xr3:uid="{A94CD317-3711-47FA-A371-6B7C2CB2D023}" name="Object"/>
    <tableColumn id="6" xr3:uid="{C7F91807-7FC7-4EBE-9E38-9679928D9E07}" name="Type"/>
    <tableColumn id="7" xr3:uid="{F27C1DD8-A69F-477F-865E-25D596CF030D}" name="Mi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DC67A73-F1E9-4A11-BE44-82245CD8D6ED}" name="Table14" displayName="Table14" ref="K12:L16" totalsRowShown="0">
  <autoFilter ref="K12:L16" xr:uid="{5A5B954C-2DDA-4011-B1BC-082E7976A9AD}"/>
  <tableColumns count="2">
    <tableColumn id="1" xr3:uid="{25F16BF4-41BD-4F45-9F9E-E30EF34846FE}" name="Column1"/>
    <tableColumn id="2" xr3:uid="{D9CC53B1-6DAD-4FDF-8D99-5D2585D5AF65}" name="Column2"/>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C71E49E-BF74-4E13-957C-4C292AAAC9D8}" name="Table15" displayName="Table15" ref="P7:Q13" totalsRowShown="0">
  <autoFilter ref="P7:Q13" xr:uid="{BB311B2E-7739-402D-8B55-68C9816120A6}"/>
  <tableColumns count="2">
    <tableColumn id="1" xr3:uid="{45B32F03-C687-424C-B304-826F7604D4F2}" name="Type"/>
    <tableColumn id="2" xr3:uid="{F82657A7-F012-4406-9EC7-0F1B5B7F7C74}" name="Width"/>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B7A5F47-A8AF-406A-A0E0-D7F96C1A1AAC}" name="Table22" displayName="Table22" ref="U2:AB5" totalsRowShown="0">
  <autoFilter ref="U2:AB5" xr:uid="{4B7A5F47-A8AF-406A-A0E0-D7F96C1A1AAC}"/>
  <tableColumns count="8">
    <tableColumn id="1" xr3:uid="{9BCEE013-F4CC-404F-A9EC-87CE318F0CFD}" name="Question"/>
    <tableColumn id="2" xr3:uid="{016E49DB-7A94-481B-AF6C-56A77B7849E0}" name="Text"/>
    <tableColumn id="3" xr3:uid="{81C6D3CB-6BA5-4AC0-91C0-724F377656E2}" name="Answer 1"/>
    <tableColumn id="4" xr3:uid="{E8B31A84-B8D5-49AB-B087-E96AE7D7030A}" name="Answer 2"/>
    <tableColumn id="5" xr3:uid="{4AD97470-69B5-4197-A90C-691E88F45A92}" name="Answer 3"/>
    <tableColumn id="6" xr3:uid="{4B04F4DA-5284-4807-A146-A28647F63C37}" name="Correct"/>
    <tableColumn id="7" xr3:uid="{E7DBA9EC-58C6-426E-BBB0-19A6F98A2993}" name="Response"/>
    <tableColumn id="8" xr3:uid="{751D9E38-7798-42C6-BBFE-D45A45FE6BB7}" name="Column1">
      <calculatedColumnFormula>IF(Table22[[#This Row],[Response]]=0,"",IF(Table22[[#This Row],[Response]]=Table22[[#This Row],[Correct]],"Correct!","Try again!"))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6464C07-B754-4FD8-A535-67A4ABD9A3B1}" name="Table3" displayName="Table3" ref="B2:G8" totalsRowShown="0">
  <autoFilter ref="B2:G8" xr:uid="{A6464C07-B754-4FD8-A535-67A4ABD9A3B1}"/>
  <tableColumns count="6">
    <tableColumn id="1" xr3:uid="{742D824E-220A-468D-9222-B5F0210A4B9F}" name="Sel"/>
    <tableColumn id="2" xr3:uid="{593BFC4C-8D3B-4297-9285-6AB79E57EE57}" name="Text"/>
    <tableColumn id="3" xr3:uid="{135D2934-E99C-433B-9EC6-E6118DD841AA}" name="Y1"/>
    <tableColumn id="4" xr3:uid="{29F208EE-0BB8-44ED-A90C-9B1419FE4281}" name="Y2" dataDxfId="27"/>
    <tableColumn id="5" xr3:uid="{90E52A02-F5AC-4A55-955E-487077FF2122}" name="Curve 1" dataDxfId="26">
      <calculatedColumnFormula>IFERROR((840-Table3[[#This Row],[Y1]])/4+Table3[[#This Row],[Y1]],NA())</calculatedColumnFormula>
    </tableColumn>
    <tableColumn id="6" xr3:uid="{1E2A7F4D-C971-4315-892B-263F33B1A121}" name="Curve 2">
      <calculatedColumnFormula>IFERROR((840-Table3[[#This Row],[Y2]])/2+Table3[[#This Row],[Y2]],NA())</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82E8692-98A5-4482-B4E0-1A20D0A5AA25}" name="Tbl_Badge" displayName="Tbl_Badge" ref="B2:F19" totalsRowShown="0">
  <autoFilter ref="B2:F19" xr:uid="{782E8692-98A5-4482-B4E0-1A20D0A5AA25}"/>
  <tableColumns count="5">
    <tableColumn id="1" xr3:uid="{B3627812-B440-4F36-A591-CC18C67EAF56}" name="Page"/>
    <tableColumn id="2" xr3:uid="{43C41846-BB4D-4DAD-A172-F69BB126FFA6}" name="Question"/>
    <tableColumn id="5" xr3:uid="{F263DB79-A717-4C0F-B797-A1FE68EF4B50}" name="QuestionName"/>
    <tableColumn id="3" xr3:uid="{8E57B504-6313-4263-AE6E-8A012E8D48A3}" name="Response"/>
    <tableColumn id="4" xr3:uid="{196E9DD9-9118-4BFD-A55F-F07B714E1D49}" name="Correct"/>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1DB26D9-6D97-4DE2-B6E8-FA6DB58638CF}" name="Tbl_BadgeQ" displayName="Tbl_BadgeQ" ref="I2:O36" totalsRowShown="0">
  <autoFilter ref="I2:O36" xr:uid="{F1DB26D9-6D97-4DE2-B6E8-FA6DB58638CF}"/>
  <tableColumns count="7">
    <tableColumn id="1" xr3:uid="{26E4196C-3619-4403-AA1C-78BD0C4E934A}" name="Section"/>
    <tableColumn id="2" xr3:uid="{A98DF4ED-77EF-4D3E-8EC8-1332FC9F5F6C}" name="Page"/>
    <tableColumn id="3" xr3:uid="{6A723775-87CA-4FA8-B46C-FA6CE23EAFEB}" name="Question"/>
    <tableColumn id="4" xr3:uid="{3A8B1342-7685-4CF1-B116-4D3490814622}" name="Total count" dataDxfId="6">
      <calculatedColumnFormula>COUNTIF(Tbl_Badge[Page],Tbl_BadgeQ[[#This Row],[Page]])/COUNTIF(Tbl_Badge[Page],Tbl_BadgeQ[[#This Row],[Page]])</calculatedColumnFormula>
    </tableColumn>
    <tableColumn id="5" xr3:uid="{8BE9FCD7-DBF6-48E9-A787-F3C0E0995F3D}" name="Response"/>
    <tableColumn id="6" xr3:uid="{9707355A-9556-4A94-85F0-8C66F2BD47F8}" name="Value" dataDxfId="5">
      <calculatedColumnFormula>COUNTIFS(Tbl_Badge[Correct],Tbl_BadgeQ[[#This Row],[Response]],Tbl_Badge[Question],Tbl_BadgeQ[[#This Row],[Question]])</calculatedColumnFormula>
    </tableColumn>
    <tableColumn id="7" xr3:uid="{C25937B4-4EBE-4FFC-9942-82377E00E2B0}" name="Percentage" dataDxfId="4">
      <calculatedColumnFormula>Tbl_BadgeQ[[#This Row],[Value]]/Tbl_BadgeQ[[#This Row],[Total count]]</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FD78E4C-AC7C-4F85-A545-4E90612B795F}" name="Table121" displayName="Table121" ref="X8:AB12" totalsRowShown="0">
  <autoFilter ref="X8:AB12" xr:uid="{7FD78E4C-AC7C-4F85-A545-4E90612B795F}"/>
  <tableColumns count="5">
    <tableColumn id="1" xr3:uid="{F21F9A22-95D6-4ACE-9702-7AD8624F6833}" name="Complete"/>
    <tableColumn id="2" xr3:uid="{B22D5A0D-045E-4721-9C96-4D498D3DC761}" name="Name"/>
    <tableColumn id="3" xr3:uid="{AD56EFCB-306C-479E-ACEA-E865F40D8223}" name="Fill"/>
    <tableColumn id="4" xr3:uid="{39E6D711-159C-4DC4-8453-40664EDE289E}" name="Text"/>
    <tableColumn id="5" xr3:uid="{67EAF9DA-7E06-46E0-9E26-3328C04B1600}" name="Text styl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EB55BF7-3560-4812-A2FE-CE3D255D56A5}" name="Table5" displayName="Table5" ref="I2:P8" totalsRowShown="0">
  <autoFilter ref="I2:P8" xr:uid="{6EB55BF7-3560-4812-A2FE-CE3D255D56A5}"/>
  <tableColumns count="8">
    <tableColumn id="1" xr3:uid="{161BE887-9BCF-4755-8673-D903273C9548}" name="Point"/>
    <tableColumn id="2" xr3:uid="{C17FD5B9-6BBB-4A1D-BB01-58DC2F876532}" name="X"/>
    <tableColumn id="3" xr3:uid="{EE8697F8-F17F-4945-961F-A098DB9F1054}" name="Y"/>
    <tableColumn id="4" xr3:uid="{2D3C023B-9BB8-4CE6-8ECA-D200EAFC869C}" name="X2"/>
    <tableColumn id="5" xr3:uid="{F962E91D-EC2B-4FC3-B905-379FE062B93A}" name="Y2" dataDxfId="25">
      <calculatedColumnFormula array="1">IF(ISERROR(INDEX(Table3[Y2],$B$10)),NA(),Table5[[#This Row],[Y2Val]])</calculatedColumnFormula>
    </tableColumn>
    <tableColumn id="6" xr3:uid="{4AE84A40-5992-4C2D-98B3-A08BD3F72DFE}" name="Y2Val"/>
    <tableColumn id="7" xr3:uid="{76A6C995-8B1C-42BA-9BDB-678EAF121009}" name="Curve1" dataDxfId="24">
      <calculatedColumnFormula array="1">INDEX(Table3[Curve 1],$B$10)</calculatedColumnFormula>
    </tableColumn>
    <tableColumn id="8" xr3:uid="{3AEAC0C8-9092-4E3A-A7CC-D0BEA489618C}" name="Curve2" dataDxfId="23">
      <calculatedColumnFormula array="1">IFERROR(INDEX(Table3[Curve 2],$B$10),NA())</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1E01515-B4DF-49E1-8D1D-8569FDC5464B}" name="Table4" displayName="Table4" ref="R2:S6" totalsRowShown="0">
  <autoFilter ref="R2:S6" xr:uid="{71E01515-B4DF-49E1-8D1D-8569FDC5464B}"/>
  <tableColumns count="2">
    <tableColumn id="1" xr3:uid="{411725D3-55D1-4C16-8E97-7579B4DA409F}" name="Food"/>
    <tableColumn id="2" xr3:uid="{E4C4D7C8-E67E-49E5-BB5C-C1876C18D5CE}" name="Perc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4A02E9C-6085-4218-A3B3-B68641DFE1E1}" name="Table8" displayName="Table8" ref="U2:V21" totalsRowShown="0">
  <autoFilter ref="U2:V21" xr:uid="{E4A02E9C-6085-4218-A3B3-B68641DFE1E1}"/>
  <tableColumns count="2">
    <tableColumn id="1" xr3:uid="{7191E468-11AC-403B-B628-CA191F78A245}" name="Year"/>
    <tableColumn id="2" xr3:uid="{ED69D6ED-8BD2-475A-AD84-B700D18A3750}" name="Chinook salmon returning to spaw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66A3B3C-7636-44A9-BBF8-44EF24197A0F}" name="Table710" displayName="Table710" ref="B15:I18" totalsRowShown="0">
  <autoFilter ref="B15:I18" xr:uid="{166A3B3C-7636-44A9-BBF8-44EF24197A0F}"/>
  <tableColumns count="8">
    <tableColumn id="1" xr3:uid="{E71667A7-663C-4DD4-A296-F48082D43BBF}" name="Question"/>
    <tableColumn id="6" xr3:uid="{C2812F21-2CBF-48E6-B088-145421CC5349}" name="Text"/>
    <tableColumn id="2" xr3:uid="{AC0F477A-2BEF-4A2B-B134-DA61CB73F59D}" name="Answer 1"/>
    <tableColumn id="3" xr3:uid="{A7002311-D7A1-4F91-9C40-8BE09E3CA99E}" name="Answer 2"/>
    <tableColumn id="4" xr3:uid="{4DA174B9-6183-4B9A-B9E0-8E24E7EA1B3A}" name="Answer 3"/>
    <tableColumn id="5" xr3:uid="{836E6CFC-8DEA-4ACA-8D42-6CE83104FAEA}" name="Correct"/>
    <tableColumn id="7" xr3:uid="{5379303A-60EB-4F39-A5FB-7861BBE49924}" name="Response" dataDxfId="22">
      <calculatedColumnFormula>'2. Food web'!$V$52</calculatedColumnFormula>
    </tableColumn>
    <tableColumn id="8" xr3:uid="{6C3F0880-787C-45A5-9ED3-FD78D11BEB3B}" name="Column1" dataDxfId="21">
      <calculatedColumnFormula>IF(Table710[[#This Row],[Response]]=0,"",IF(Table710[[#This Row],[Response]]=Table710[[#This Row],[Correct]],"Correct!","Try again!"))</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EF19C3-C98C-43D5-AC3B-73434E9C49A2}" name="Table1" displayName="Table1" ref="B2:D9" totalsRowShown="0">
  <autoFilter ref="B2:D9" xr:uid="{1BEF19C3-C98C-43D5-AC3B-73434E9C49A2}"/>
  <tableColumns count="3">
    <tableColumn id="1" xr3:uid="{929061D6-D20D-459C-A768-8A1D82C8C179}" name="Dropdown"/>
    <tableColumn id="2" xr3:uid="{935704DC-9867-42B5-A2F1-CF3268B0C0FD}" name="Entry"/>
    <tableColumn id="3" xr3:uid="{7C4254C3-94D5-463F-AE57-D57FE18B9000}" name="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81EBDF-9FDF-4569-BEE1-473935375167}" name="Table2" displayName="Table2" ref="G2:S11" totalsRowShown="0">
  <autoFilter ref="G2:S11" xr:uid="{3881EBDF-9FDF-4569-BEE1-473935375167}"/>
  <tableColumns count="13">
    <tableColumn id="1" xr3:uid="{2F28AF0C-8B66-49AC-A62B-FF7B0A598565}" name="Image"/>
    <tableColumn id="2" xr3:uid="{375D24DB-EA1B-4B00-AD87-18FBDBE5C86C}" name="X" dataDxfId="20">
      <calculatedColumnFormula>1</calculatedColumnFormula>
    </tableColumn>
    <tableColumn id="3" xr3:uid="{A7325957-828F-4F41-8495-0D0C51878467}" name="Healthy" dataDxfId="19">
      <calculatedColumnFormula>IF(Table2[[#This Row],[Show state]]=1,1,NA())</calculatedColumnFormula>
    </tableColumn>
    <tableColumn id="4" xr3:uid="{ACABE87E-8BE2-41E9-AFD4-1E9F102DA2F9}" name="Toxic" dataDxfId="18">
      <calculatedColumnFormula>IF(Table2[[#This Row],[Show state]]=2,1,NA())</calculatedColumnFormula>
    </tableColumn>
    <tableColumn id="5" xr3:uid="{B4D17DF5-2373-449C-877E-B096BEA18D34}" name="Show 1"/>
    <tableColumn id="6" xr3:uid="{397B65F0-F9DB-4AA8-9F27-DA66A534F486}" name="Show 2"/>
    <tableColumn id="7" xr3:uid="{A1828236-B642-4701-B327-5BB329A61122}" name="Show 3"/>
    <tableColumn id="8" xr3:uid="{69E3A532-642A-4576-B10F-088BEA705C70}" name="Show 4"/>
    <tableColumn id="9" xr3:uid="{C265EAD8-9300-4237-9672-9E70834F8A7C}" name="Show 5"/>
    <tableColumn id="10" xr3:uid="{B639F9A2-CF20-4527-A8A2-8D120D4D3678}" name="Show 6"/>
    <tableColumn id="15" xr3:uid="{DEC1A1F3-7C87-4619-A4DD-7F6C1C2EFD7D}" name="Show 7"/>
    <tableColumn id="11" xr3:uid="{A989F357-4170-4FA3-AC16-2D72577A13CF}" name="Show state" dataDxfId="17">
      <calculatedColumnFormula array="1">INDEX(Table2[[#This Row],[Show 1]:[Show 7]],1,$B$11)</calculatedColumnFormula>
    </tableColumn>
    <tableColumn id="12" xr3:uid="{8A924687-0FE1-4B16-B7D0-5DFE55770F2E}" name="Toxic imag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EEEE10-A171-4451-A983-CDED25228003}" name="Table6" displayName="Table6" ref="B24:C30" totalsRowShown="0">
  <autoFilter ref="B24:C30" xr:uid="{51EEEE10-A171-4451-A983-CDED25228003}"/>
  <tableColumns count="2">
    <tableColumn id="1" xr3:uid="{31356058-7338-4A94-9AB4-311129397B20}" name="Year"/>
    <tableColumn id="2" xr3:uid="{D0F2B26F-8864-45D1-B083-216536C850C6}" name="Total PBDE"/>
  </tableColumns>
  <tableStyleInfo name="TableStyleMedium2" showFirstColumn="0" showLastColumn="0" showRowStripes="1" showColumnStripes="0"/>
</table>
</file>

<file path=xl/theme/theme1.xml><?xml version="1.0" encoding="utf-8"?>
<a:theme xmlns:a="http://schemas.openxmlformats.org/drawingml/2006/main" name="MSFT theme">
  <a:themeElements>
    <a:clrScheme name="Microsoft">
      <a:dk1>
        <a:srgbClr val="2F2F2F"/>
      </a:dk1>
      <a:lt1>
        <a:srgbClr val="FFFFFF"/>
      </a:lt1>
      <a:dk2>
        <a:srgbClr val="747474"/>
      </a:dk2>
      <a:lt2>
        <a:srgbClr val="F2F2F2"/>
      </a:lt2>
      <a:accent1>
        <a:srgbClr val="0078D4"/>
      </a:accent1>
      <a:accent2>
        <a:srgbClr val="D83B01"/>
      </a:accent2>
      <a:accent3>
        <a:srgbClr val="009245"/>
      </a:accent3>
      <a:accent4>
        <a:srgbClr val="EC008C"/>
      </a:accent4>
      <a:accent5>
        <a:srgbClr val="FFB900"/>
      </a:accent5>
      <a:accent6>
        <a:srgbClr val="AA0000"/>
      </a:accent6>
      <a:hlink>
        <a:srgbClr val="0078D4"/>
      </a:hlink>
      <a:folHlink>
        <a:srgbClr val="954F72"/>
      </a:folHlink>
    </a:clrScheme>
    <a:fontScheme name="Segoe UI">
      <a:majorFont>
        <a:latin typeface="Segoe UI Semibold"/>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vimeo.com/432190266/b9305cf75a"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table" Target="../tables/table7.xml"/><Relationship Id="rId1" Type="http://schemas.openxmlformats.org/officeDocument/2006/relationships/printerSettings" Target="../printerSettings/printerSettings7.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8.xml"/><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hyperlink" Target="https://ehs.yale.edu/sites/default/files/files/decibel-level-chart.pdf" TargetMode="External"/><Relationship Id="rId1" Type="http://schemas.openxmlformats.org/officeDocument/2006/relationships/hyperlink" Target="http://cetus.ucsd.edu/Publications/Publications/HildebrandJHU2005.pdf" TargetMode="Externa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 Id="rId9" Type="http://schemas.openxmlformats.org/officeDocument/2006/relationships/table" Target="../tables/table19.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drawing" Target="../drawings/drawing7.xml"/><Relationship Id="rId4" Type="http://schemas.openxmlformats.org/officeDocument/2006/relationships/table" Target="../tables/table2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aka.ms/OrcaDat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5" Type="http://schemas.openxmlformats.org/officeDocument/2006/relationships/table" Target="../tables/table6.xm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C538B-F48E-4DF3-B9CF-87007D522E5F}">
  <sheetPr codeName="Sheet1">
    <tabColor theme="6" tint="0.79998168889431442"/>
  </sheetPr>
  <dimension ref="A1:P1048576"/>
  <sheetViews>
    <sheetView showGridLines="0" tabSelected="1" zoomScaleNormal="100" workbookViewId="0">
      <selection activeCell="A2" sqref="A2"/>
    </sheetView>
  </sheetViews>
  <sheetFormatPr defaultColWidth="0" defaultRowHeight="14.45" zeroHeight="1"/>
  <cols>
    <col min="1" max="1" width="0.25" style="41" customWidth="1"/>
    <col min="2" max="2" width="1.625" style="41" customWidth="1"/>
    <col min="3" max="9" width="11.25" style="41" customWidth="1"/>
    <col min="10" max="10" width="5.625" style="41" customWidth="1"/>
    <col min="11" max="15" width="11.125" style="41" customWidth="1"/>
    <col min="16" max="16" width="1.875" style="41" customWidth="1"/>
    <col min="17" max="16384" width="9" style="41" hidden="1"/>
  </cols>
  <sheetData>
    <row r="1" spans="1:16" ht="15.75" customHeight="1">
      <c r="A1" s="53" t="s">
        <v>0</v>
      </c>
      <c r="B1" s="42"/>
      <c r="C1" s="42"/>
      <c r="D1" s="42"/>
      <c r="E1" s="42"/>
      <c r="F1" s="42"/>
      <c r="G1" s="42"/>
      <c r="H1" s="42"/>
      <c r="I1" s="42"/>
      <c r="J1" s="42"/>
      <c r="K1" s="42"/>
      <c r="L1" s="42"/>
      <c r="M1" s="42"/>
      <c r="N1" s="42"/>
      <c r="O1" s="42"/>
      <c r="P1" s="42"/>
    </row>
    <row r="2" spans="1:16" ht="15.75" customHeight="1">
      <c r="A2" s="53" t="s">
        <v>1</v>
      </c>
      <c r="B2" s="42"/>
      <c r="C2" s="42"/>
      <c r="D2" s="42"/>
      <c r="E2" s="42"/>
      <c r="F2" s="42"/>
      <c r="G2" s="42"/>
      <c r="H2" s="42"/>
      <c r="I2" s="42"/>
      <c r="J2" s="42"/>
      <c r="K2" s="42"/>
      <c r="L2" s="42"/>
      <c r="M2" s="42"/>
      <c r="N2" s="42"/>
      <c r="O2" s="42"/>
      <c r="P2" s="42"/>
    </row>
    <row r="3" spans="1:16" ht="26.25" customHeight="1">
      <c r="A3" s="53" t="s">
        <v>2</v>
      </c>
      <c r="B3" s="42"/>
      <c r="C3" s="88" t="s">
        <v>3</v>
      </c>
      <c r="D3" s="88"/>
      <c r="E3" s="88"/>
      <c r="F3" s="88"/>
      <c r="G3" s="88"/>
      <c r="H3" s="88"/>
      <c r="I3" s="88"/>
      <c r="J3" s="42"/>
      <c r="K3" s="42"/>
      <c r="L3" s="42"/>
      <c r="M3" s="42"/>
      <c r="N3" s="42"/>
      <c r="O3" s="42"/>
      <c r="P3" s="42"/>
    </row>
    <row r="4" spans="1:16" ht="22.5" customHeight="1">
      <c r="A4" s="53" t="s">
        <v>4</v>
      </c>
      <c r="B4" s="42"/>
      <c r="C4" s="276" t="s">
        <v>5</v>
      </c>
      <c r="D4" s="276"/>
      <c r="E4" s="276"/>
      <c r="F4" s="276"/>
      <c r="G4" s="276"/>
      <c r="H4" s="276"/>
      <c r="I4" s="276"/>
      <c r="J4" s="42"/>
      <c r="K4" s="42"/>
      <c r="L4" s="42"/>
      <c r="M4" s="42"/>
      <c r="N4" s="42"/>
      <c r="O4" s="42"/>
      <c r="P4" s="42"/>
    </row>
    <row r="5" spans="1:16" ht="18.75" customHeight="1">
      <c r="A5" s="53" t="s">
        <v>6</v>
      </c>
      <c r="B5" s="42"/>
      <c r="C5" s="42"/>
      <c r="D5" s="42"/>
      <c r="E5" s="42"/>
      <c r="F5" s="42"/>
      <c r="G5" s="42"/>
      <c r="H5" s="42"/>
      <c r="I5" s="42"/>
      <c r="J5" s="42"/>
      <c r="K5" s="42"/>
      <c r="L5" s="42"/>
      <c r="M5" s="42"/>
      <c r="N5" s="42"/>
      <c r="O5" s="42"/>
      <c r="P5" s="42"/>
    </row>
    <row r="6" spans="1:16" ht="18.75" customHeight="1">
      <c r="A6" s="53" t="s">
        <v>7</v>
      </c>
      <c r="B6" s="42"/>
      <c r="C6" s="85" t="s">
        <v>8</v>
      </c>
      <c r="D6" s="85"/>
      <c r="E6" s="85"/>
      <c r="F6" s="85"/>
      <c r="G6" s="85"/>
      <c r="H6" s="85"/>
      <c r="I6" s="43"/>
      <c r="J6" s="42"/>
      <c r="K6" s="42"/>
      <c r="L6" s="42"/>
      <c r="M6" s="42"/>
      <c r="N6" s="42"/>
      <c r="O6" s="42"/>
      <c r="P6" s="42"/>
    </row>
    <row r="7" spans="1:16" ht="18.75" customHeight="1">
      <c r="A7" s="53" t="s">
        <v>9</v>
      </c>
      <c r="B7" s="42"/>
      <c r="C7" s="85"/>
      <c r="D7" s="85"/>
      <c r="E7" s="85"/>
      <c r="F7" s="85"/>
      <c r="G7" s="85"/>
      <c r="H7" s="85"/>
      <c r="I7" s="43"/>
      <c r="J7" s="42"/>
      <c r="K7" s="42"/>
      <c r="L7" s="42"/>
      <c r="M7" s="42"/>
      <c r="N7" s="42"/>
      <c r="O7" s="42"/>
      <c r="P7" s="42"/>
    </row>
    <row r="8" spans="1:16" ht="18.75" customHeight="1">
      <c r="A8" s="42"/>
      <c r="B8" s="42"/>
      <c r="C8" s="85"/>
      <c r="D8" s="85"/>
      <c r="E8" s="85"/>
      <c r="F8" s="85"/>
      <c r="G8" s="85"/>
      <c r="H8" s="85"/>
      <c r="I8" s="43"/>
      <c r="J8" s="42"/>
      <c r="K8" s="42"/>
      <c r="L8" s="42"/>
      <c r="M8" s="42"/>
      <c r="N8" s="42"/>
      <c r="O8" s="42"/>
      <c r="P8" s="42"/>
    </row>
    <row r="9" spans="1:16" ht="18.75" customHeight="1">
      <c r="A9" s="42"/>
      <c r="B9" s="42"/>
      <c r="C9" s="85"/>
      <c r="D9" s="85"/>
      <c r="E9" s="85"/>
      <c r="F9" s="85"/>
      <c r="G9" s="85"/>
      <c r="H9" s="85"/>
      <c r="I9" s="43"/>
      <c r="J9" s="42"/>
      <c r="K9" s="42"/>
      <c r="L9" s="42"/>
      <c r="M9" s="42"/>
      <c r="N9" s="42"/>
      <c r="O9" s="42"/>
      <c r="P9" s="42"/>
    </row>
    <row r="10" spans="1:16" ht="18.75" customHeight="1">
      <c r="A10" s="42"/>
      <c r="B10" s="42"/>
      <c r="C10" s="85"/>
      <c r="D10" s="85"/>
      <c r="E10" s="85"/>
      <c r="F10" s="85"/>
      <c r="G10" s="85"/>
      <c r="H10" s="85"/>
      <c r="I10" s="43"/>
      <c r="J10" s="42"/>
      <c r="K10" s="42"/>
      <c r="L10" s="42"/>
      <c r="M10" s="42"/>
      <c r="N10" s="42"/>
      <c r="O10" s="42"/>
      <c r="P10" s="42"/>
    </row>
    <row r="11" spans="1:16" ht="18.75" customHeight="1">
      <c r="A11" s="42"/>
      <c r="B11" s="42"/>
      <c r="C11" s="85"/>
      <c r="D11" s="85"/>
      <c r="E11" s="85"/>
      <c r="F11" s="85"/>
      <c r="G11" s="85"/>
      <c r="H11" s="85"/>
      <c r="I11" s="43"/>
      <c r="J11" s="42"/>
      <c r="K11" s="42"/>
      <c r="L11" s="42"/>
      <c r="M11" s="42"/>
      <c r="N11" s="42"/>
      <c r="O11" s="42"/>
      <c r="P11" s="42"/>
    </row>
    <row r="12" spans="1:16" ht="18.75" customHeight="1">
      <c r="A12" s="42"/>
      <c r="B12" s="42"/>
      <c r="C12" s="85"/>
      <c r="D12" s="85"/>
      <c r="E12" s="85"/>
      <c r="F12" s="85"/>
      <c r="G12" s="85"/>
      <c r="H12" s="85"/>
      <c r="I12" s="43"/>
      <c r="J12" s="42"/>
      <c r="K12" s="42"/>
      <c r="L12" s="42"/>
      <c r="M12" s="42"/>
      <c r="N12" s="42"/>
      <c r="O12" s="42"/>
      <c r="P12" s="42"/>
    </row>
    <row r="13" spans="1:16" ht="18.75" customHeight="1">
      <c r="A13" s="42"/>
      <c r="B13" s="42"/>
      <c r="C13" s="85"/>
      <c r="D13" s="85"/>
      <c r="E13" s="85"/>
      <c r="F13" s="85"/>
      <c r="G13" s="85"/>
      <c r="H13" s="85"/>
      <c r="I13" s="43"/>
      <c r="J13" s="42"/>
      <c r="K13" s="42"/>
      <c r="L13" s="42"/>
      <c r="M13" s="42"/>
      <c r="N13" s="42"/>
      <c r="O13" s="42"/>
      <c r="P13" s="42"/>
    </row>
    <row r="14" spans="1:16" ht="18.75" customHeight="1">
      <c r="A14" s="42"/>
      <c r="B14" s="42"/>
      <c r="C14" s="85"/>
      <c r="D14" s="85"/>
      <c r="E14" s="85"/>
      <c r="F14" s="85"/>
      <c r="G14" s="85"/>
      <c r="H14" s="85"/>
      <c r="I14" s="43"/>
      <c r="J14" s="42"/>
      <c r="K14" s="42"/>
      <c r="L14" s="42"/>
      <c r="M14" s="42"/>
      <c r="N14" s="42"/>
      <c r="O14" s="42"/>
      <c r="P14" s="42"/>
    </row>
    <row r="15" spans="1:16" ht="18.75" customHeight="1">
      <c r="A15" s="42"/>
      <c r="B15" s="42"/>
      <c r="C15" s="85"/>
      <c r="D15" s="85"/>
      <c r="E15" s="85"/>
      <c r="F15" s="85"/>
      <c r="G15" s="85"/>
      <c r="H15" s="85"/>
      <c r="I15" s="43"/>
      <c r="J15" s="42"/>
      <c r="K15" s="42"/>
      <c r="L15" s="42"/>
      <c r="M15" s="42"/>
      <c r="N15" s="42"/>
      <c r="O15" s="42"/>
      <c r="P15" s="42"/>
    </row>
    <row r="16" spans="1:16" ht="18.75" customHeight="1">
      <c r="A16" s="42"/>
      <c r="B16" s="42"/>
      <c r="C16" s="85"/>
      <c r="D16" s="85"/>
      <c r="E16" s="85"/>
      <c r="F16" s="85"/>
      <c r="G16" s="85"/>
      <c r="H16" s="85"/>
      <c r="I16" s="43"/>
      <c r="J16" s="42"/>
      <c r="K16" s="42"/>
      <c r="L16" s="42"/>
      <c r="M16" s="42"/>
      <c r="N16" s="42"/>
      <c r="O16" s="42"/>
      <c r="P16" s="42"/>
    </row>
    <row r="17" spans="1:16">
      <c r="A17" s="42"/>
      <c r="B17" s="42"/>
      <c r="C17" s="42"/>
      <c r="D17" s="42"/>
      <c r="E17" s="42"/>
      <c r="F17" s="42"/>
      <c r="G17" s="42"/>
      <c r="H17" s="42"/>
      <c r="I17" s="42"/>
      <c r="J17" s="42"/>
      <c r="K17" s="42"/>
      <c r="L17" s="42"/>
      <c r="M17" s="42"/>
      <c r="N17" s="42"/>
      <c r="O17" s="42"/>
      <c r="P17" s="42"/>
    </row>
    <row r="18" spans="1:16" ht="11.25" customHeight="1">
      <c r="A18" s="42"/>
      <c r="B18" s="42"/>
      <c r="C18" s="42"/>
      <c r="D18" s="42"/>
      <c r="E18" s="42"/>
      <c r="F18" s="42"/>
      <c r="G18" s="42"/>
      <c r="H18" s="42"/>
      <c r="I18" s="42"/>
      <c r="J18" s="42"/>
      <c r="K18" s="42"/>
      <c r="L18" s="42"/>
      <c r="M18" s="42"/>
      <c r="N18" s="42"/>
      <c r="O18" s="42"/>
      <c r="P18" s="42"/>
    </row>
    <row r="19" spans="1:16" ht="11.25" customHeight="1">
      <c r="A19" s="42"/>
      <c r="B19" s="42"/>
      <c r="C19" s="42"/>
      <c r="D19" s="42"/>
      <c r="E19" s="42"/>
      <c r="F19" s="42"/>
      <c r="G19" s="42"/>
      <c r="H19" s="42"/>
      <c r="I19" s="42"/>
      <c r="J19" s="42"/>
      <c r="K19" s="42"/>
      <c r="L19" s="42"/>
      <c r="M19" s="42"/>
      <c r="N19" s="42"/>
      <c r="O19" s="42"/>
      <c r="P19" s="42"/>
    </row>
    <row r="20" spans="1:16" ht="11.25" customHeight="1">
      <c r="A20" s="42"/>
      <c r="B20" s="42"/>
      <c r="C20" s="86" t="s">
        <v>10</v>
      </c>
      <c r="D20" s="86"/>
      <c r="E20" s="42"/>
      <c r="F20" s="42"/>
      <c r="G20" s="42"/>
      <c r="H20" s="87" t="s">
        <v>11</v>
      </c>
      <c r="I20" s="87"/>
      <c r="J20" s="42"/>
      <c r="K20" s="42"/>
      <c r="L20" s="42"/>
      <c r="M20" s="42"/>
      <c r="N20" s="42"/>
      <c r="O20" s="42"/>
      <c r="P20" s="42"/>
    </row>
    <row r="21" spans="1:16" ht="11.25" customHeight="1">
      <c r="A21" s="42"/>
      <c r="B21" s="42"/>
      <c r="C21" s="86"/>
      <c r="D21" s="86"/>
      <c r="E21" s="42"/>
      <c r="F21" s="42"/>
      <c r="G21" s="42"/>
      <c r="H21" s="87"/>
      <c r="I21" s="87"/>
      <c r="J21" s="42"/>
      <c r="K21" s="42"/>
      <c r="L21" s="42"/>
      <c r="M21" s="42"/>
      <c r="N21" s="42"/>
      <c r="O21" s="42"/>
      <c r="P21" s="42"/>
    </row>
    <row r="22" spans="1:16" ht="15.75" customHeight="1">
      <c r="A22" s="42"/>
      <c r="B22" s="42"/>
      <c r="C22" s="42"/>
      <c r="D22" s="42"/>
      <c r="E22" s="42"/>
      <c r="F22" s="42"/>
      <c r="G22" s="42"/>
      <c r="H22" s="42"/>
      <c r="I22" s="42"/>
      <c r="J22" s="42"/>
      <c r="K22" s="42"/>
      <c r="L22" s="42"/>
      <c r="M22" s="42"/>
      <c r="N22" s="42"/>
      <c r="O22" s="42"/>
      <c r="P22" s="42"/>
    </row>
    <row r="1048576" ht="0.75" customHeight="1"/>
  </sheetData>
  <mergeCells count="5">
    <mergeCell ref="C4:I4"/>
    <mergeCell ref="C6:H16"/>
    <mergeCell ref="C20:D21"/>
    <mergeCell ref="H20:I21"/>
    <mergeCell ref="C3:I3"/>
  </mergeCells>
  <hyperlinks>
    <hyperlink ref="C20:D21" r:id="rId1" display="Video link" xr:uid="{B1ADDD33-BC8A-4B82-8DB6-058FEC0D5A0B}"/>
    <hyperlink ref="H20:I21" location="NavCell_P0_2" display="Next page" xr:uid="{777B3828-18F1-4331-90DC-A724929225C7}"/>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D2642-4AD7-411C-AE37-4E6914C46169}">
  <sheetPr codeName="Sheet11">
    <tabColor theme="9" tint="0.79998168889431442"/>
  </sheetPr>
  <dimension ref="B2:AM30"/>
  <sheetViews>
    <sheetView zoomScaleNormal="100" workbookViewId="0">
      <selection activeCell="F29" sqref="F29"/>
    </sheetView>
  </sheetViews>
  <sheetFormatPr defaultColWidth="8.875" defaultRowHeight="16.5"/>
  <cols>
    <col min="2" max="2" width="12" customWidth="1"/>
    <col min="3" max="3" width="22.625" bestFit="1" customWidth="1"/>
    <col min="4" max="5" width="11.125" customWidth="1"/>
    <col min="21" max="21" width="9.625" customWidth="1"/>
    <col min="23" max="25" width="10" customWidth="1"/>
    <col min="31" max="32" width="9.5" customWidth="1"/>
    <col min="35" max="35" width="9.5" customWidth="1"/>
  </cols>
  <sheetData>
    <row r="2" spans="2:39">
      <c r="B2" t="s">
        <v>224</v>
      </c>
      <c r="C2" t="s">
        <v>225</v>
      </c>
      <c r="D2" t="s">
        <v>174</v>
      </c>
      <c r="G2" t="s">
        <v>226</v>
      </c>
      <c r="H2" t="s">
        <v>180</v>
      </c>
      <c r="I2" t="s">
        <v>227</v>
      </c>
      <c r="J2" t="s">
        <v>228</v>
      </c>
      <c r="K2" t="s">
        <v>229</v>
      </c>
      <c r="L2" t="s">
        <v>230</v>
      </c>
      <c r="M2" t="s">
        <v>231</v>
      </c>
      <c r="N2" t="s">
        <v>232</v>
      </c>
      <c r="O2" t="s">
        <v>233</v>
      </c>
      <c r="P2" t="s">
        <v>234</v>
      </c>
      <c r="Q2" t="s">
        <v>235</v>
      </c>
      <c r="R2" t="s">
        <v>236</v>
      </c>
      <c r="S2" t="s">
        <v>237</v>
      </c>
      <c r="U2" t="s">
        <v>207</v>
      </c>
      <c r="V2" t="s">
        <v>174</v>
      </c>
      <c r="W2" t="s">
        <v>208</v>
      </c>
      <c r="X2" t="s">
        <v>209</v>
      </c>
      <c r="Y2" t="s">
        <v>210</v>
      </c>
      <c r="Z2" t="s">
        <v>211</v>
      </c>
      <c r="AA2" t="s">
        <v>212</v>
      </c>
      <c r="AB2" t="s">
        <v>213</v>
      </c>
      <c r="AE2" t="s">
        <v>238</v>
      </c>
      <c r="AF2" t="s">
        <v>239</v>
      </c>
      <c r="AG2" t="s">
        <v>240</v>
      </c>
      <c r="AI2" t="s">
        <v>239</v>
      </c>
      <c r="AJ2" t="s">
        <v>240</v>
      </c>
      <c r="AK2" t="s">
        <v>241</v>
      </c>
      <c r="AL2" t="s">
        <v>242</v>
      </c>
      <c r="AM2" t="s">
        <v>243</v>
      </c>
    </row>
    <row r="3" spans="2:39">
      <c r="B3">
        <v>1</v>
      </c>
      <c r="C3" t="s">
        <v>131</v>
      </c>
      <c r="D3" t="s">
        <v>244</v>
      </c>
      <c r="G3" t="s">
        <v>215</v>
      </c>
      <c r="H3">
        <f>1</f>
        <v>1</v>
      </c>
      <c r="I3">
        <f>IF(Table2[[#This Row],[Show state]]=1,1,NA())</f>
        <v>1</v>
      </c>
      <c r="J3" t="e">
        <f>IF(Table2[[#This Row],[Show state]]=2,1,NA())</f>
        <v>#N/A</v>
      </c>
      <c r="K3">
        <v>1</v>
      </c>
      <c r="L3">
        <v>2</v>
      </c>
      <c r="M3">
        <v>2</v>
      </c>
      <c r="N3">
        <v>2</v>
      </c>
      <c r="O3">
        <v>2</v>
      </c>
      <c r="P3">
        <v>3</v>
      </c>
      <c r="Q3">
        <v>2</v>
      </c>
      <c r="R3" cm="1">
        <f t="array" ref="R3">INDEX(Table2[[#This Row],[Show 1]:[Show 7]],1,$B$11)</f>
        <v>1</v>
      </c>
      <c r="S3" t="s">
        <v>245</v>
      </c>
      <c r="U3">
        <v>1</v>
      </c>
      <c r="V3" t="s">
        <v>134</v>
      </c>
      <c r="W3" t="s">
        <v>246</v>
      </c>
      <c r="X3" t="s">
        <v>247</v>
      </c>
      <c r="Y3" t="s">
        <v>248</v>
      </c>
      <c r="Z3" t="s">
        <v>247</v>
      </c>
      <c r="AA3">
        <f>Response_3_1</f>
        <v>0</v>
      </c>
      <c r="AB3" t="str">
        <f>IF(Table7[[#This Row],[Response]]=0,"",IF(Table7[[#This Row],[Response]]=Table7[[#This Row],[Correct]],"Correct!","Try again!"))</f>
        <v/>
      </c>
      <c r="AE3">
        <v>1</v>
      </c>
      <c r="AF3">
        <v>0</v>
      </c>
      <c r="AG3">
        <v>0</v>
      </c>
      <c r="AI3" cm="1">
        <f t="array" ref="AI3">_xlfn.SWITCH(Table17[[#This Row],[State]],1,IF(Table17[[#This Row],[BMVal]]&gt;1,Table17[[#This Row],[BMVal]]-1,0),2,IF(Table17[[#This Row],[BMVal]]&gt;1,1,0),3,MAX(Table16[BioMag])-Table17[[#This Row],[BMVal]])</f>
        <v>0</v>
      </c>
      <c r="AJ3" cm="1">
        <f t="array" ref="AJ3">_xlfn.SWITCH(Table17[[#This Row],[State]],1,IF(Table17[[#This Row],[BAVal]]&gt;1,Table17[[#This Row],[BAVal]]-1,0),2,IF(Table17[[#This Row],[BAVal]]&gt;1,1,0),3,MAX(Table16[BioAcc])-Table17[[#This Row],[BAVal]])</f>
        <v>0</v>
      </c>
      <c r="AK3">
        <v>1</v>
      </c>
      <c r="AL3" cm="1">
        <f t="array" ref="AL3">INDEX(Table16[BioMag],$B$11)</f>
        <v>0</v>
      </c>
      <c r="AM3" cm="1">
        <f t="array" ref="AM3">INDEX(Table16[BioAcc],$B$11)</f>
        <v>0</v>
      </c>
    </row>
    <row r="4" spans="2:39">
      <c r="B4">
        <v>2</v>
      </c>
      <c r="C4" t="s">
        <v>249</v>
      </c>
      <c r="D4" t="s">
        <v>250</v>
      </c>
      <c r="G4" t="s">
        <v>215</v>
      </c>
      <c r="H4">
        <f>1</f>
        <v>1</v>
      </c>
      <c r="I4">
        <f>IF(Table2[[#This Row],[Show state]]=1,1,NA())</f>
        <v>1</v>
      </c>
      <c r="J4" t="e">
        <f>IF(Table2[[#This Row],[Show state]]=2,1,NA())</f>
        <v>#N/A</v>
      </c>
      <c r="K4">
        <v>1</v>
      </c>
      <c r="L4">
        <v>2</v>
      </c>
      <c r="M4">
        <v>2</v>
      </c>
      <c r="N4">
        <v>2</v>
      </c>
      <c r="O4">
        <v>2</v>
      </c>
      <c r="P4">
        <v>3</v>
      </c>
      <c r="Q4">
        <v>2</v>
      </c>
      <c r="R4" cm="1">
        <f t="array" ref="R4">INDEX(Table2[[#This Row],[Show 1]:[Show 7]],1,$B$11)</f>
        <v>1</v>
      </c>
      <c r="S4" t="s">
        <v>245</v>
      </c>
      <c r="U4">
        <v>2</v>
      </c>
      <c r="V4" t="s">
        <v>135</v>
      </c>
      <c r="W4" t="s">
        <v>246</v>
      </c>
      <c r="X4" t="s">
        <v>247</v>
      </c>
      <c r="Y4" t="s">
        <v>248</v>
      </c>
      <c r="Z4" t="s">
        <v>246</v>
      </c>
      <c r="AA4">
        <f>Response_3_2</f>
        <v>0</v>
      </c>
      <c r="AB4" t="str">
        <f>IF(Table7[[#This Row],[Response]]=0,"",IF(Table7[[#This Row],[Response]]=Table7[[#This Row],[Correct]],"Correct!","Try again!"))</f>
        <v/>
      </c>
      <c r="AE4">
        <v>2</v>
      </c>
      <c r="AF4">
        <v>3</v>
      </c>
      <c r="AG4">
        <v>0</v>
      </c>
      <c r="AI4" cm="1">
        <f t="array" ref="AI4">_xlfn.SWITCH(Table17[[#This Row],[State]],1,IF(Table17[[#This Row],[BMVal]]&gt;1,Table17[[#This Row],[BMVal]]-1,0),2,IF(Table17[[#This Row],[BMVal]]&gt;1,1,0),3,MAX(Table16[BioMag])-Table17[[#This Row],[BMVal]])</f>
        <v>0</v>
      </c>
      <c r="AJ4" cm="1">
        <f t="array" ref="AJ4">_xlfn.SWITCH(Table17[[#This Row],[State]],1,IF(Table17[[#This Row],[BAVal]]&gt;1,Table17[[#This Row],[BAVal]]-1,0),2,IF(Table17[[#This Row],[BAVal]]&gt;1,1,0),3,MAX(Table16[BioAcc])-Table17[[#This Row],[BAVal]])</f>
        <v>0</v>
      </c>
      <c r="AK4">
        <v>2</v>
      </c>
      <c r="AL4" cm="1">
        <f t="array" ref="AL4">INDEX(Table16[BioMag],$B$11)</f>
        <v>0</v>
      </c>
      <c r="AM4" cm="1">
        <f t="array" ref="AM4">INDEX(Table16[BioAcc],$B$11)</f>
        <v>0</v>
      </c>
    </row>
    <row r="5" spans="2:39">
      <c r="B5">
        <v>3</v>
      </c>
      <c r="C5" t="s">
        <v>251</v>
      </c>
      <c r="D5" t="s">
        <v>252</v>
      </c>
      <c r="G5" t="s">
        <v>215</v>
      </c>
      <c r="H5">
        <f>1</f>
        <v>1</v>
      </c>
      <c r="I5">
        <f>IF(Table2[[#This Row],[Show state]]=1,1,NA())</f>
        <v>1</v>
      </c>
      <c r="J5" t="e">
        <f>IF(Table2[[#This Row],[Show state]]=2,1,NA())</f>
        <v>#N/A</v>
      </c>
      <c r="K5">
        <v>1</v>
      </c>
      <c r="L5">
        <v>2</v>
      </c>
      <c r="M5">
        <v>2</v>
      </c>
      <c r="N5">
        <v>2</v>
      </c>
      <c r="O5">
        <v>2</v>
      </c>
      <c r="P5">
        <v>3</v>
      </c>
      <c r="Q5">
        <v>2</v>
      </c>
      <c r="R5" cm="1">
        <f t="array" ref="R5">INDEX(Table2[[#This Row],[Show 1]:[Show 7]],1,$B$11)</f>
        <v>1</v>
      </c>
      <c r="S5" t="s">
        <v>245</v>
      </c>
      <c r="U5">
        <v>3</v>
      </c>
      <c r="V5" t="s">
        <v>136</v>
      </c>
      <c r="W5" t="s">
        <v>253</v>
      </c>
      <c r="X5" t="s">
        <v>254</v>
      </c>
      <c r="Y5" t="s">
        <v>255</v>
      </c>
      <c r="Z5" t="s">
        <v>253</v>
      </c>
      <c r="AA5">
        <f>Response_3_3</f>
        <v>0</v>
      </c>
      <c r="AB5" t="str">
        <f>IF(Table7[[#This Row],[Response]]=0,"",IF(Table7[[#This Row],[Response]]=Table7[[#This Row],[Correct]],"Correct!","Try again!"))</f>
        <v/>
      </c>
      <c r="AE5">
        <v>3</v>
      </c>
      <c r="AF5">
        <v>6</v>
      </c>
      <c r="AG5">
        <v>0</v>
      </c>
      <c r="AI5" cm="1">
        <f t="array" ref="AI5">_xlfn.SWITCH(Table17[[#This Row],[State]],1,IF(Table17[[#This Row],[BMVal]]&gt;1,Table17[[#This Row],[BMVal]]-1,0),2,IF(Table17[[#This Row],[BMVal]]&gt;1,1,0),3,MAX(Table16[BioMag])-Table17[[#This Row],[BMVal]])</f>
        <v>17</v>
      </c>
      <c r="AJ5">
        <v>1</v>
      </c>
      <c r="AK5">
        <v>3</v>
      </c>
      <c r="AL5" cm="1">
        <f t="array" ref="AL5">INDEX(Table16[BioMag],$B$11)</f>
        <v>0</v>
      </c>
      <c r="AM5" cm="1">
        <f t="array" ref="AM5">INDEX(Table16[BioAcc],$B$11)</f>
        <v>0</v>
      </c>
    </row>
    <row r="6" spans="2:39">
      <c r="B6">
        <v>4</v>
      </c>
      <c r="C6" t="s">
        <v>256</v>
      </c>
      <c r="D6" t="s">
        <v>257</v>
      </c>
      <c r="G6" t="s">
        <v>258</v>
      </c>
      <c r="H6">
        <f>1</f>
        <v>1</v>
      </c>
      <c r="I6">
        <f>IF(Table2[[#This Row],[Show state]]=1,1,NA())</f>
        <v>1</v>
      </c>
      <c r="J6" t="e">
        <f>IF(Table2[[#This Row],[Show state]]=2,1,NA())</f>
        <v>#N/A</v>
      </c>
      <c r="K6">
        <v>1</v>
      </c>
      <c r="L6">
        <v>1</v>
      </c>
      <c r="M6">
        <v>2</v>
      </c>
      <c r="N6">
        <v>2</v>
      </c>
      <c r="O6">
        <v>2</v>
      </c>
      <c r="P6">
        <v>3</v>
      </c>
      <c r="Q6">
        <v>2</v>
      </c>
      <c r="R6" cm="1">
        <f t="array" ref="R6">INDEX(Table2[[#This Row],[Show 1]:[Show 7]],1,$B$11)</f>
        <v>1</v>
      </c>
      <c r="S6" t="s">
        <v>259</v>
      </c>
      <c r="AE6">
        <v>4</v>
      </c>
      <c r="AF6">
        <v>12</v>
      </c>
      <c r="AG6">
        <v>0</v>
      </c>
    </row>
    <row r="7" spans="2:39">
      <c r="B7">
        <v>5</v>
      </c>
      <c r="C7" t="s">
        <v>260</v>
      </c>
      <c r="D7" t="s">
        <v>261</v>
      </c>
      <c r="G7" t="s">
        <v>262</v>
      </c>
      <c r="H7">
        <f>1</f>
        <v>1</v>
      </c>
      <c r="I7">
        <f>IF(Table2[[#This Row],[Show state]]=1,1,NA())</f>
        <v>1</v>
      </c>
      <c r="J7" t="e">
        <f>IF(Table2[[#This Row],[Show state]]=2,1,NA())</f>
        <v>#N/A</v>
      </c>
      <c r="K7">
        <v>1</v>
      </c>
      <c r="L7">
        <v>1</v>
      </c>
      <c r="M7">
        <v>1</v>
      </c>
      <c r="N7">
        <v>2</v>
      </c>
      <c r="O7">
        <v>2</v>
      </c>
      <c r="P7">
        <v>3</v>
      </c>
      <c r="Q7">
        <v>2</v>
      </c>
      <c r="R7" cm="1">
        <f t="array" ref="R7">INDEX(Table2[[#This Row],[Show 1]:[Show 7]],1,$B$11)</f>
        <v>1</v>
      </c>
      <c r="S7" t="s">
        <v>263</v>
      </c>
      <c r="AE7">
        <v>5</v>
      </c>
      <c r="AF7">
        <v>17</v>
      </c>
      <c r="AG7">
        <v>0</v>
      </c>
    </row>
    <row r="8" spans="2:39">
      <c r="B8">
        <v>6</v>
      </c>
      <c r="C8" t="s">
        <v>264</v>
      </c>
      <c r="D8" t="s">
        <v>265</v>
      </c>
      <c r="G8" t="s">
        <v>266</v>
      </c>
      <c r="H8">
        <f>1</f>
        <v>1</v>
      </c>
      <c r="I8">
        <f>IF(Table2[[#This Row],[Show state]]=1,1,NA())</f>
        <v>1</v>
      </c>
      <c r="J8" t="e">
        <f>IF(Table2[[#This Row],[Show state]]=2,1,NA())</f>
        <v>#N/A</v>
      </c>
      <c r="K8">
        <v>1</v>
      </c>
      <c r="L8">
        <v>1</v>
      </c>
      <c r="M8">
        <v>1</v>
      </c>
      <c r="N8">
        <v>2</v>
      </c>
      <c r="O8">
        <v>2</v>
      </c>
      <c r="P8">
        <v>3</v>
      </c>
      <c r="Q8">
        <v>2</v>
      </c>
      <c r="R8" cm="1">
        <f t="array" ref="R8">INDEX(Table2[[#This Row],[Show 1]:[Show 7]],1,$B$11)</f>
        <v>1</v>
      </c>
      <c r="S8" t="s">
        <v>267</v>
      </c>
      <c r="AE8">
        <v>6</v>
      </c>
      <c r="AF8">
        <v>0</v>
      </c>
      <c r="AG8">
        <v>47</v>
      </c>
    </row>
    <row r="9" spans="2:39">
      <c r="B9">
        <v>7</v>
      </c>
      <c r="C9" t="s">
        <v>268</v>
      </c>
      <c r="D9" t="s">
        <v>269</v>
      </c>
      <c r="G9" t="s">
        <v>270</v>
      </c>
      <c r="H9">
        <f>1</f>
        <v>1</v>
      </c>
      <c r="I9">
        <f>IF(Table2[[#This Row],[Show state]]=1,1,NA())</f>
        <v>1</v>
      </c>
      <c r="J9" t="e">
        <f>IF(Table2[[#This Row],[Show state]]=2,1,NA())</f>
        <v>#N/A</v>
      </c>
      <c r="K9">
        <v>1</v>
      </c>
      <c r="L9">
        <v>1</v>
      </c>
      <c r="M9">
        <v>1</v>
      </c>
      <c r="N9">
        <v>1</v>
      </c>
      <c r="O9">
        <v>2</v>
      </c>
      <c r="P9">
        <v>2</v>
      </c>
      <c r="Q9">
        <v>2</v>
      </c>
      <c r="R9" cm="1">
        <f t="array" ref="R9">INDEX(Table2[[#This Row],[Show 1]:[Show 7]],1,$B$11)</f>
        <v>1</v>
      </c>
      <c r="S9" t="s">
        <v>271</v>
      </c>
      <c r="AE9">
        <v>7</v>
      </c>
      <c r="AF9">
        <v>17</v>
      </c>
      <c r="AG9">
        <v>47</v>
      </c>
    </row>
    <row r="10" spans="2:39">
      <c r="G10" t="s">
        <v>270</v>
      </c>
      <c r="H10">
        <f>1</f>
        <v>1</v>
      </c>
      <c r="I10" t="e">
        <f>IF(Table2[[#This Row],[Show state]]=1,1,NA())</f>
        <v>#N/A</v>
      </c>
      <c r="J10" t="e">
        <f>IF(Table2[[#This Row],[Show state]]=2,1,NA())</f>
        <v>#N/A</v>
      </c>
      <c r="K10">
        <v>3</v>
      </c>
      <c r="L10">
        <v>3</v>
      </c>
      <c r="M10">
        <v>3</v>
      </c>
      <c r="N10">
        <v>3</v>
      </c>
      <c r="O10">
        <v>3</v>
      </c>
      <c r="P10">
        <v>2</v>
      </c>
      <c r="Q10">
        <v>2</v>
      </c>
      <c r="R10" cm="1">
        <f t="array" ref="R10">INDEX(Table2[[#This Row],[Show 1]:[Show 7]],1,$B$11)</f>
        <v>3</v>
      </c>
      <c r="S10" t="s">
        <v>271</v>
      </c>
    </row>
    <row r="11" spans="2:39">
      <c r="B11">
        <f>MATCH('3. Toxin accumulation'!$U$21,Table1[Entry],0)</f>
        <v>1</v>
      </c>
      <c r="G11" t="s">
        <v>270</v>
      </c>
      <c r="H11">
        <f>1</f>
        <v>1</v>
      </c>
      <c r="I11" t="e">
        <f>IF(Table2[[#This Row],[Show state]]=1,1,NA())</f>
        <v>#N/A</v>
      </c>
      <c r="J11" t="e">
        <f>IF(Table2[[#This Row],[Show state]]=2,1,NA())</f>
        <v>#N/A</v>
      </c>
      <c r="K11">
        <v>3</v>
      </c>
      <c r="L11">
        <v>3</v>
      </c>
      <c r="M11">
        <v>3</v>
      </c>
      <c r="N11">
        <v>3</v>
      </c>
      <c r="O11">
        <v>3</v>
      </c>
      <c r="P11">
        <v>2</v>
      </c>
      <c r="Q11">
        <v>2</v>
      </c>
      <c r="R11" cm="1">
        <f t="array" ref="R11">INDEX(Table2[[#This Row],[Show 1]:[Show 7]],1,$B$11)</f>
        <v>3</v>
      </c>
      <c r="S11" t="s">
        <v>271</v>
      </c>
    </row>
    <row r="12" spans="2:39">
      <c r="AI12">
        <f>1175/25</f>
        <v>47</v>
      </c>
    </row>
    <row r="13" spans="2:39">
      <c r="B13" t="s">
        <v>272</v>
      </c>
      <c r="C13" t="str">
        <f>IF(AND(B11&gt;3,NOT(B11=6)),"BIOMAGNIFICATION","")</f>
        <v/>
      </c>
    </row>
    <row r="14" spans="2:39">
      <c r="B14" t="s">
        <v>273</v>
      </c>
      <c r="C14" t="str">
        <f>IF(B11&gt;5,"BIOACCUMULATION","")</f>
        <v/>
      </c>
      <c r="D14" t="str">
        <f>IF(B11&gt;5,"(over time)","")</f>
        <v/>
      </c>
    </row>
    <row r="24" spans="2:3">
      <c r="B24" t="s">
        <v>171</v>
      </c>
      <c r="C24" t="s">
        <v>274</v>
      </c>
    </row>
    <row r="25" spans="2:3">
      <c r="B25">
        <v>1984</v>
      </c>
      <c r="C25">
        <v>25</v>
      </c>
    </row>
    <row r="26" spans="2:3">
      <c r="B26">
        <v>1990</v>
      </c>
      <c r="C26">
        <v>230</v>
      </c>
    </row>
    <row r="27" spans="2:3">
      <c r="B27">
        <v>1993</v>
      </c>
      <c r="C27">
        <v>235</v>
      </c>
    </row>
    <row r="28" spans="2:3">
      <c r="B28">
        <v>1996</v>
      </c>
      <c r="C28">
        <v>570</v>
      </c>
    </row>
    <row r="29" spans="2:3">
      <c r="B29">
        <v>2004</v>
      </c>
      <c r="C29">
        <v>1050</v>
      </c>
    </row>
    <row r="30" spans="2:3">
      <c r="B30">
        <v>2009</v>
      </c>
      <c r="C30">
        <v>750</v>
      </c>
    </row>
  </sheetData>
  <phoneticPr fontId="1" type="noConversion"/>
  <pageMargins left="0.7" right="0.7" top="0.75" bottom="0.75" header="0.3" footer="0.3"/>
  <pageSetup orientation="portrait" verticalDpi="300" r:id="rId1"/>
  <tableParts count="6">
    <tablePart r:id="rId2"/>
    <tablePart r:id="rId3"/>
    <tablePart r:id="rId4"/>
    <tablePart r:id="rId5"/>
    <tablePart r:id="rId6"/>
    <tablePart r:id="rId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B3721-72B9-4E97-8180-4DAA1660412F}">
  <sheetPr codeName="Sheet8">
    <tabColor theme="9" tint="0.79998168889431442"/>
  </sheetPr>
  <dimension ref="B1:AC44"/>
  <sheetViews>
    <sheetView topLeftCell="A4" workbookViewId="0">
      <selection activeCell="F29" sqref="F29"/>
    </sheetView>
  </sheetViews>
  <sheetFormatPr defaultColWidth="8.875" defaultRowHeight="16.5"/>
  <cols>
    <col min="2" max="2" width="25.375" bestFit="1" customWidth="1"/>
    <col min="3" max="3" width="9.125" customWidth="1"/>
    <col min="6" max="6" width="16.125" customWidth="1"/>
    <col min="11" max="11" width="16.125" customWidth="1"/>
    <col min="21" max="21" width="10.625" customWidth="1"/>
    <col min="22" max="22" width="18.625" customWidth="1"/>
    <col min="23" max="25" width="11" customWidth="1"/>
    <col min="26" max="26" width="9.125" customWidth="1"/>
    <col min="27" max="27" width="11.125" customWidth="1"/>
    <col min="28" max="28" width="10.625" customWidth="1"/>
  </cols>
  <sheetData>
    <row r="1" spans="2:29">
      <c r="F1" t="s">
        <v>275</v>
      </c>
      <c r="I1" s="1" t="s">
        <v>276</v>
      </c>
      <c r="L1" s="1" t="s">
        <v>277</v>
      </c>
    </row>
    <row r="2" spans="2:29">
      <c r="B2" t="s">
        <v>278</v>
      </c>
      <c r="C2" t="s">
        <v>279</v>
      </c>
      <c r="L2" t="s">
        <v>278</v>
      </c>
      <c r="M2" t="s">
        <v>279</v>
      </c>
      <c r="Q2" t="s">
        <v>280</v>
      </c>
      <c r="R2" t="s">
        <v>281</v>
      </c>
      <c r="U2" t="s">
        <v>207</v>
      </c>
      <c r="V2" t="s">
        <v>174</v>
      </c>
      <c r="W2" t="s">
        <v>208</v>
      </c>
      <c r="X2" t="s">
        <v>209</v>
      </c>
      <c r="Y2" t="s">
        <v>210</v>
      </c>
      <c r="Z2" t="s">
        <v>211</v>
      </c>
      <c r="AA2" t="s">
        <v>212</v>
      </c>
      <c r="AB2" t="s">
        <v>213</v>
      </c>
    </row>
    <row r="3" spans="2:29">
      <c r="B3" t="s">
        <v>282</v>
      </c>
      <c r="C3">
        <v>180</v>
      </c>
      <c r="F3" t="s">
        <v>283</v>
      </c>
      <c r="L3" t="s">
        <v>284</v>
      </c>
      <c r="M3">
        <v>60</v>
      </c>
      <c r="O3">
        <v>60</v>
      </c>
      <c r="Q3" t="s">
        <v>285</v>
      </c>
      <c r="R3">
        <v>343</v>
      </c>
      <c r="U3">
        <v>1</v>
      </c>
      <c r="V3" t="s">
        <v>153</v>
      </c>
      <c r="W3" t="s">
        <v>286</v>
      </c>
      <c r="X3" t="s">
        <v>287</v>
      </c>
      <c r="Y3" t="s">
        <v>288</v>
      </c>
      <c r="Z3" t="s">
        <v>288</v>
      </c>
      <c r="AA3">
        <f>Response_4_1</f>
        <v>0</v>
      </c>
      <c r="AB3" t="str">
        <f>IF(Table22[[#This Row],[Response]]=0,"",IF(Table22[[#This Row],[Response]]=Table22[[#This Row],[Correct]],"Correct!","Try again!"))</f>
        <v/>
      </c>
    </row>
    <row r="4" spans="2:29">
      <c r="B4" t="s">
        <v>289</v>
      </c>
      <c r="C4">
        <v>173</v>
      </c>
      <c r="L4" t="s">
        <v>290</v>
      </c>
      <c r="M4">
        <v>125</v>
      </c>
      <c r="O4">
        <v>65</v>
      </c>
      <c r="Q4" t="s">
        <v>291</v>
      </c>
      <c r="R4">
        <v>1500</v>
      </c>
      <c r="U4">
        <v>2</v>
      </c>
      <c r="V4" t="s">
        <v>155</v>
      </c>
      <c r="W4" t="s">
        <v>282</v>
      </c>
      <c r="X4" t="s">
        <v>292</v>
      </c>
      <c r="Y4" t="s">
        <v>293</v>
      </c>
      <c r="Z4" t="s">
        <v>282</v>
      </c>
      <c r="AA4">
        <f>Response_4_2</f>
        <v>0</v>
      </c>
      <c r="AB4" t="str">
        <f>IF(Table22[[#This Row],[Response]]=0,"",IF(Table22[[#This Row],[Response]]=Table22[[#This Row],[Correct]],"Correct!","Try again!"))</f>
        <v/>
      </c>
    </row>
    <row r="5" spans="2:29">
      <c r="B5" t="s">
        <v>292</v>
      </c>
      <c r="C5">
        <v>145</v>
      </c>
      <c r="F5" t="s">
        <v>294</v>
      </c>
      <c r="L5" t="s">
        <v>295</v>
      </c>
      <c r="M5">
        <v>20</v>
      </c>
      <c r="O5">
        <v>35</v>
      </c>
      <c r="U5">
        <v>3</v>
      </c>
      <c r="V5" t="s">
        <v>156</v>
      </c>
      <c r="W5" t="s">
        <v>293</v>
      </c>
      <c r="X5" t="s">
        <v>296</v>
      </c>
      <c r="Y5" t="s">
        <v>289</v>
      </c>
      <c r="Z5" t="s">
        <v>296</v>
      </c>
      <c r="AA5">
        <f>Response_4_3</f>
        <v>0</v>
      </c>
      <c r="AB5" t="str">
        <f>IF(Table22[[#This Row],[Response]]=0,"",IF(Table22[[#This Row],[Response]]=Table22[[#This Row],[Correct]],"Correct!","Try again!"))</f>
        <v/>
      </c>
    </row>
    <row r="6" spans="2:29">
      <c r="B6" t="s">
        <v>293</v>
      </c>
      <c r="C6">
        <v>115</v>
      </c>
      <c r="L6" t="s">
        <v>297</v>
      </c>
      <c r="M6">
        <v>85</v>
      </c>
    </row>
    <row r="7" spans="2:29">
      <c r="B7" t="s">
        <v>298</v>
      </c>
      <c r="C7">
        <v>105</v>
      </c>
      <c r="F7" t="s">
        <v>299</v>
      </c>
      <c r="L7" t="s">
        <v>300</v>
      </c>
      <c r="M7">
        <v>140</v>
      </c>
      <c r="P7" t="s">
        <v>301</v>
      </c>
      <c r="Q7" t="s">
        <v>302</v>
      </c>
    </row>
    <row r="8" spans="2:29">
      <c r="B8" t="s">
        <v>296</v>
      </c>
      <c r="C8">
        <v>65</v>
      </c>
      <c r="P8" t="s">
        <v>270</v>
      </c>
      <c r="Q8">
        <v>80</v>
      </c>
    </row>
    <row r="9" spans="2:29">
      <c r="B9" t="s">
        <v>303</v>
      </c>
      <c r="C9">
        <v>60</v>
      </c>
      <c r="P9" t="s">
        <v>262</v>
      </c>
      <c r="Q9">
        <v>50</v>
      </c>
    </row>
    <row r="10" spans="2:29">
      <c r="P10" t="s">
        <v>282</v>
      </c>
      <c r="Q10">
        <v>300</v>
      </c>
    </row>
    <row r="11" spans="2:29">
      <c r="P11" t="s">
        <v>304</v>
      </c>
      <c r="Q11">
        <v>150</v>
      </c>
      <c r="AB11" t="s">
        <v>305</v>
      </c>
      <c r="AC11" t="s">
        <v>293</v>
      </c>
    </row>
    <row r="12" spans="2:29">
      <c r="K12" t="s">
        <v>213</v>
      </c>
      <c r="L12" t="s">
        <v>306</v>
      </c>
      <c r="P12" t="s">
        <v>307</v>
      </c>
      <c r="Q12">
        <v>60</v>
      </c>
    </row>
    <row r="13" spans="2:29">
      <c r="B13">
        <v>100</v>
      </c>
      <c r="K13" t="s">
        <v>151</v>
      </c>
      <c r="L13" t="s">
        <v>308</v>
      </c>
      <c r="P13" t="s">
        <v>309</v>
      </c>
      <c r="Q13">
        <v>300</v>
      </c>
    </row>
    <row r="14" spans="2:29">
      <c r="B14">
        <v>100</v>
      </c>
      <c r="K14" t="s">
        <v>310</v>
      </c>
      <c r="L14" t="s">
        <v>311</v>
      </c>
    </row>
    <row r="15" spans="2:29">
      <c r="B15">
        <v>40</v>
      </c>
      <c r="K15" t="s">
        <v>312</v>
      </c>
      <c r="L15" t="s">
        <v>313</v>
      </c>
    </row>
    <row r="16" spans="2:29">
      <c r="K16" t="s">
        <v>314</v>
      </c>
      <c r="L16" t="s">
        <v>315</v>
      </c>
    </row>
    <row r="19" spans="6:17">
      <c r="Q19" s="2" t="s">
        <v>316</v>
      </c>
    </row>
    <row r="21" spans="6:17">
      <c r="F21" t="s">
        <v>180</v>
      </c>
      <c r="G21" t="s">
        <v>317</v>
      </c>
      <c r="H21" t="s">
        <v>181</v>
      </c>
      <c r="I21" t="s">
        <v>318</v>
      </c>
      <c r="J21" t="s">
        <v>319</v>
      </c>
      <c r="K21" t="s">
        <v>320</v>
      </c>
      <c r="L21" t="s">
        <v>301</v>
      </c>
      <c r="M21" t="s">
        <v>321</v>
      </c>
    </row>
    <row r="22" spans="6:17">
      <c r="F22">
        <v>900</v>
      </c>
      <c r="G22">
        <v>300</v>
      </c>
      <c r="H22">
        <f>IF(Table13[[#This Row],[Show]],Table13[[#This Row],[Yval]],NA())</f>
        <v>300</v>
      </c>
      <c r="I22">
        <f>_xlfn.XLOOKUP(Table13[[#This Row],[Type]],Table15[Type],Table15[Width])</f>
        <v>80</v>
      </c>
      <c r="J22" t="b">
        <f>IF(MATCH('4. Sound pollution'!$D$12,Table14[Column1],0)&gt;=Table13[[#This Row],[Min]],TRUE,FALSE)</f>
        <v>1</v>
      </c>
      <c r="K22" t="s">
        <v>322</v>
      </c>
      <c r="L22" t="s">
        <v>270</v>
      </c>
      <c r="M22">
        <v>1</v>
      </c>
    </row>
    <row r="23" spans="6:17">
      <c r="F23">
        <v>500</v>
      </c>
      <c r="G23">
        <v>450</v>
      </c>
      <c r="H23">
        <f>IF(Table13[[#This Row],[Show]],Table13[[#This Row],[Yval]],NA())</f>
        <v>450</v>
      </c>
      <c r="I23">
        <f>_xlfn.XLOOKUP(Table13[[#This Row],[Type]],Table15[Type],Table15[Width])</f>
        <v>80</v>
      </c>
      <c r="J23" t="b">
        <f>IF(MATCH('4. Sound pollution'!$D$12,Table14[Column1],0)&gt;=Table13[[#This Row],[Min]],TRUE,FALSE)</f>
        <v>1</v>
      </c>
      <c r="K23" t="s">
        <v>323</v>
      </c>
      <c r="L23" t="s">
        <v>270</v>
      </c>
      <c r="M23">
        <v>1</v>
      </c>
    </row>
    <row r="24" spans="6:17">
      <c r="F24">
        <v>150</v>
      </c>
      <c r="G24">
        <v>350</v>
      </c>
      <c r="H24">
        <f>IF(Table13[[#This Row],[Show]],Table13[[#This Row],[Yval]],NA())</f>
        <v>350</v>
      </c>
      <c r="I24">
        <f>_xlfn.XLOOKUP(Table13[[#This Row],[Type]],Table15[Type],Table15[Width])</f>
        <v>50</v>
      </c>
      <c r="J24" t="b">
        <f>IF(MATCH('4. Sound pollution'!$D$12,Table14[Column1],0)&gt;=Table13[[#This Row],[Min]],TRUE,FALSE)</f>
        <v>1</v>
      </c>
      <c r="K24" t="s">
        <v>324</v>
      </c>
      <c r="L24" t="s">
        <v>262</v>
      </c>
      <c r="M24">
        <v>1</v>
      </c>
    </row>
    <row r="25" spans="6:17">
      <c r="F25">
        <v>600</v>
      </c>
      <c r="G25">
        <v>200</v>
      </c>
      <c r="H25">
        <f>IF(Table13[[#This Row],[Show]],Table13[[#This Row],[Yval]],NA())</f>
        <v>200</v>
      </c>
      <c r="I25">
        <f>_xlfn.XLOOKUP(Table13[[#This Row],[Type]],Table15[Type],Table15[Width])</f>
        <v>50</v>
      </c>
      <c r="J25" t="b">
        <f>IF(MATCH('4. Sound pollution'!$D$12,Table14[Column1],0)&gt;=Table13[[#This Row],[Min]],TRUE,FALSE)</f>
        <v>1</v>
      </c>
      <c r="K25" t="s">
        <v>325</v>
      </c>
      <c r="L25" t="s">
        <v>262</v>
      </c>
      <c r="M25">
        <v>1</v>
      </c>
    </row>
    <row r="26" spans="6:17">
      <c r="F26">
        <v>650</v>
      </c>
      <c r="G26">
        <v>300</v>
      </c>
      <c r="H26">
        <f>IF(Table13[[#This Row],[Show]],Table13[[#This Row],[Yval]],NA())</f>
        <v>300</v>
      </c>
      <c r="I26">
        <f>_xlfn.XLOOKUP(Table13[[#This Row],[Type]],Table15[Type],Table15[Width])</f>
        <v>50</v>
      </c>
      <c r="J26" t="b">
        <f>IF(MATCH('4. Sound pollution'!$D$12,Table14[Column1],0)&gt;=Table13[[#This Row],[Min]],TRUE,FALSE)</f>
        <v>1</v>
      </c>
      <c r="K26" t="s">
        <v>326</v>
      </c>
      <c r="L26" t="s">
        <v>262</v>
      </c>
      <c r="M26">
        <v>1</v>
      </c>
    </row>
    <row r="27" spans="6:17">
      <c r="F27">
        <v>120</v>
      </c>
      <c r="G27">
        <v>120</v>
      </c>
      <c r="H27">
        <f>IF(Table13[[#This Row],[Show]],Table13[[#This Row],[Yval]],NA())</f>
        <v>120</v>
      </c>
      <c r="I27">
        <f>_xlfn.XLOOKUP(Table13[[#This Row],[Type]],Table15[Type],Table15[Width])</f>
        <v>50</v>
      </c>
      <c r="J27" t="b">
        <f>IF(MATCH('4. Sound pollution'!$D$12,Table14[Column1],0)&gt;=Table13[[#This Row],[Min]],TRUE,FALSE)</f>
        <v>1</v>
      </c>
      <c r="K27" t="s">
        <v>327</v>
      </c>
      <c r="L27" t="s">
        <v>262</v>
      </c>
      <c r="M27">
        <v>1</v>
      </c>
    </row>
    <row r="28" spans="6:17">
      <c r="F28">
        <v>300</v>
      </c>
      <c r="G28">
        <v>400</v>
      </c>
      <c r="H28">
        <f>IF(Table13[[#This Row],[Show]],Table13[[#This Row],[Yval]],NA())</f>
        <v>400</v>
      </c>
      <c r="I28">
        <f>_xlfn.XLOOKUP(Table13[[#This Row],[Type]],Table15[Type],Table15[Width])</f>
        <v>50</v>
      </c>
      <c r="J28" t="b">
        <f>IF(MATCH('4. Sound pollution'!$D$12,Table14[Column1],0)&gt;=Table13[[#This Row],[Min]],TRUE,FALSE)</f>
        <v>1</v>
      </c>
      <c r="K28" t="s">
        <v>328</v>
      </c>
      <c r="L28" t="s">
        <v>262</v>
      </c>
      <c r="M28">
        <v>1</v>
      </c>
    </row>
    <row r="29" spans="6:17">
      <c r="F29">
        <v>500</v>
      </c>
      <c r="G29">
        <v>90</v>
      </c>
      <c r="H29">
        <f>IF(Table13[[#This Row],[Show]],Table13[[#This Row],[Yval]],NA())</f>
        <v>90</v>
      </c>
      <c r="I29">
        <f>_xlfn.XLOOKUP(Table13[[#This Row],[Type]],Table15[Type],Table15[Width])</f>
        <v>50</v>
      </c>
      <c r="J29" t="b">
        <f>IF(MATCH('4. Sound pollution'!$D$12,Table14[Column1],0)&gt;=Table13[[#This Row],[Min]],TRUE,FALSE)</f>
        <v>1</v>
      </c>
      <c r="K29" t="s">
        <v>329</v>
      </c>
      <c r="L29" t="s">
        <v>262</v>
      </c>
      <c r="M29">
        <v>1</v>
      </c>
    </row>
    <row r="30" spans="6:17">
      <c r="F30">
        <v>850</v>
      </c>
      <c r="G30">
        <v>80</v>
      </c>
      <c r="H30">
        <f>IF(Table13[[#This Row],[Show]],Table13[[#This Row],[Yval]],NA())</f>
        <v>80</v>
      </c>
      <c r="I30">
        <f>_xlfn.XLOOKUP(Table13[[#This Row],[Type]],Table15[Type],Table15[Width])</f>
        <v>50</v>
      </c>
      <c r="J30" t="b">
        <f>IF(MATCH('4. Sound pollution'!$D$12,Table14[Column1],0)&gt;=Table13[[#This Row],[Min]],TRUE,FALSE)</f>
        <v>1</v>
      </c>
      <c r="K30" t="s">
        <v>330</v>
      </c>
      <c r="L30" t="s">
        <v>262</v>
      </c>
      <c r="M30">
        <v>1</v>
      </c>
    </row>
    <row r="31" spans="6:17">
      <c r="F31">
        <v>350</v>
      </c>
      <c r="G31">
        <v>265</v>
      </c>
      <c r="H31">
        <f>IF(Table13[[#This Row],[Show]],Table13[[#This Row],[Yval]],NA())</f>
        <v>265</v>
      </c>
      <c r="I31">
        <f>_xlfn.XLOOKUP(Table13[[#This Row],[Type]],Table15[Type],Table15[Width])</f>
        <v>50</v>
      </c>
      <c r="J31" t="b">
        <f>IF(MATCH('4. Sound pollution'!$D$12,Table14[Column1],0)&gt;=Table13[[#This Row],[Min]],TRUE,FALSE)</f>
        <v>1</v>
      </c>
      <c r="K31" t="s">
        <v>331</v>
      </c>
      <c r="L31" t="s">
        <v>262</v>
      </c>
      <c r="M31">
        <v>1</v>
      </c>
    </row>
    <row r="32" spans="6:17">
      <c r="F32">
        <v>250</v>
      </c>
      <c r="G32">
        <v>150</v>
      </c>
      <c r="H32">
        <f>IF(Table13[[#This Row],[Show]],Table13[[#This Row],[Yval]],NA())</f>
        <v>150</v>
      </c>
      <c r="I32">
        <f>_xlfn.XLOOKUP(Table13[[#This Row],[Type]],Table15[Type],Table15[Width])</f>
        <v>50</v>
      </c>
      <c r="J32" t="b">
        <f>IF(MATCH('4. Sound pollution'!$D$12,Table14[Column1],0)&gt;=Table13[[#This Row],[Min]],TRUE,FALSE)</f>
        <v>1</v>
      </c>
      <c r="K32" t="s">
        <v>332</v>
      </c>
      <c r="L32" t="s">
        <v>262</v>
      </c>
      <c r="M32">
        <v>1</v>
      </c>
    </row>
    <row r="33" spans="6:13">
      <c r="F33">
        <v>750</v>
      </c>
      <c r="G33">
        <v>100</v>
      </c>
      <c r="H33">
        <f>IF(Table13[[#This Row],[Show]],Table13[[#This Row],[Yval]],NA())</f>
        <v>100</v>
      </c>
      <c r="I33">
        <f>_xlfn.XLOOKUP(Table13[[#This Row],[Type]],Table15[Type],Table15[Width])</f>
        <v>50</v>
      </c>
      <c r="J33" t="b">
        <f>IF(MATCH('4. Sound pollution'!$D$12,Table14[Column1],0)&gt;=Table13[[#This Row],[Min]],TRUE,FALSE)</f>
        <v>1</v>
      </c>
      <c r="K33" t="s">
        <v>333</v>
      </c>
      <c r="L33" t="s">
        <v>262</v>
      </c>
      <c r="M33">
        <v>1</v>
      </c>
    </row>
    <row r="34" spans="6:13">
      <c r="F34">
        <v>300</v>
      </c>
      <c r="G34">
        <v>200</v>
      </c>
      <c r="H34" t="e">
        <f>IF(Table13[[#This Row],[Show]],Table13[[#This Row],[Yval]],NA())</f>
        <v>#N/A</v>
      </c>
      <c r="I34">
        <f>_xlfn.XLOOKUP(Table13[[#This Row],[Type]],Table15[Type],Table15[Width])</f>
        <v>300</v>
      </c>
      <c r="J34" t="b">
        <f>IF(MATCH('4. Sound pollution'!$D$12,Table14[Column1],0)&gt;=Table13[[#This Row],[Min]],TRUE,FALSE)</f>
        <v>0</v>
      </c>
      <c r="K34" t="s">
        <v>334</v>
      </c>
      <c r="L34" t="s">
        <v>282</v>
      </c>
      <c r="M34">
        <v>4</v>
      </c>
    </row>
    <row r="35" spans="6:13">
      <c r="F35">
        <v>800</v>
      </c>
      <c r="G35">
        <v>100</v>
      </c>
      <c r="H35" t="e">
        <f>IF(Table13[[#This Row],[Show]],Table13[[#This Row],[Yval]],NA())</f>
        <v>#N/A</v>
      </c>
      <c r="I35">
        <f>_xlfn.XLOOKUP(Table13[[#This Row],[Type]],Table15[Type],Table15[Width])</f>
        <v>300</v>
      </c>
      <c r="J35" t="b">
        <f>IF(MATCH('4. Sound pollution'!$D$12,Table14[Column1],0)&gt;=Table13[[#This Row],[Min]],TRUE,FALSE)</f>
        <v>0</v>
      </c>
      <c r="K35" t="s">
        <v>335</v>
      </c>
      <c r="L35" t="s">
        <v>282</v>
      </c>
      <c r="M35">
        <v>4</v>
      </c>
    </row>
    <row r="36" spans="6:13">
      <c r="F36">
        <v>700</v>
      </c>
      <c r="G36">
        <v>375</v>
      </c>
      <c r="H36" t="e">
        <f>IF(Table13[[#This Row],[Show]],Table13[[#This Row],[Yval]],NA())</f>
        <v>#N/A</v>
      </c>
      <c r="I36">
        <f>_xlfn.XLOOKUP(Table13[[#This Row],[Type]],Table15[Type],Table15[Width])</f>
        <v>300</v>
      </c>
      <c r="J36" t="b">
        <f>IF(MATCH('4. Sound pollution'!$D$12,Table14[Column1],0)&gt;=Table13[[#This Row],[Min]],TRUE,FALSE)</f>
        <v>0</v>
      </c>
      <c r="K36" t="s">
        <v>336</v>
      </c>
      <c r="L36" t="s">
        <v>282</v>
      </c>
      <c r="M36">
        <v>4</v>
      </c>
    </row>
    <row r="37" spans="6:13">
      <c r="F37">
        <v>100</v>
      </c>
      <c r="G37">
        <v>90</v>
      </c>
      <c r="H37" t="e">
        <f>IF(Table13[[#This Row],[Show]],Table13[[#This Row],[Yval]],NA())</f>
        <v>#N/A</v>
      </c>
      <c r="I37">
        <f>_xlfn.XLOOKUP(Table13[[#This Row],[Type]],Table15[Type],Table15[Width])</f>
        <v>150</v>
      </c>
      <c r="J37" t="b">
        <f>IF(MATCH('4. Sound pollution'!$D$12,Table14[Column1],0)&gt;=Table13[[#This Row],[Min]],TRUE,FALSE)</f>
        <v>0</v>
      </c>
      <c r="K37" t="s">
        <v>337</v>
      </c>
      <c r="L37" t="s">
        <v>304</v>
      </c>
      <c r="M37">
        <v>3</v>
      </c>
    </row>
    <row r="38" spans="6:13">
      <c r="F38">
        <v>500</v>
      </c>
      <c r="G38">
        <v>60</v>
      </c>
      <c r="H38" t="e">
        <f>IF(Table13[[#This Row],[Show]],Table13[[#This Row],[Yval]],NA())</f>
        <v>#N/A</v>
      </c>
      <c r="I38">
        <f>_xlfn.XLOOKUP(Table13[[#This Row],[Type]],Table15[Type],Table15[Width])</f>
        <v>150</v>
      </c>
      <c r="J38" t="b">
        <f>IF(MATCH('4. Sound pollution'!$D$12,Table14[Column1],0)&gt;=Table13[[#This Row],[Min]],TRUE,FALSE)</f>
        <v>0</v>
      </c>
      <c r="K38" t="s">
        <v>338</v>
      </c>
      <c r="L38" t="s">
        <v>304</v>
      </c>
      <c r="M38">
        <v>3</v>
      </c>
    </row>
    <row r="39" spans="6:13">
      <c r="F39">
        <v>140</v>
      </c>
      <c r="G39">
        <v>350</v>
      </c>
      <c r="H39" t="e">
        <f>IF(Table13[[#This Row],[Show]],Table13[[#This Row],[Yval]],NA())</f>
        <v>#N/A</v>
      </c>
      <c r="I39">
        <f>_xlfn.XLOOKUP(Table13[[#This Row],[Type]],Table15[Type],Table15[Width])</f>
        <v>150</v>
      </c>
      <c r="J39" t="b">
        <f>IF(MATCH('4. Sound pollution'!$D$12,Table14[Column1],0)&gt;=Table13[[#This Row],[Min]],TRUE,FALSE)</f>
        <v>0</v>
      </c>
      <c r="K39" t="s">
        <v>339</v>
      </c>
      <c r="L39" t="s">
        <v>304</v>
      </c>
      <c r="M39">
        <v>3</v>
      </c>
    </row>
    <row r="40" spans="6:13">
      <c r="F40">
        <v>280</v>
      </c>
      <c r="G40">
        <v>440</v>
      </c>
      <c r="H40" t="e">
        <f>IF(Table13[[#This Row],[Show]],Table13[[#This Row],[Yval]],NA())</f>
        <v>#N/A</v>
      </c>
      <c r="I40">
        <f>_xlfn.XLOOKUP(Table13[[#This Row],[Type]],Table15[Type],Table15[Width])</f>
        <v>150</v>
      </c>
      <c r="J40" t="b">
        <f>IF(MATCH('4. Sound pollution'!$D$12,Table14[Column1],0)&gt;=Table13[[#This Row],[Min]],TRUE,FALSE)</f>
        <v>0</v>
      </c>
      <c r="K40" t="s">
        <v>340</v>
      </c>
      <c r="L40" t="s">
        <v>304</v>
      </c>
      <c r="M40">
        <v>3</v>
      </c>
    </row>
    <row r="41" spans="6:13">
      <c r="F41">
        <v>800</v>
      </c>
      <c r="G41">
        <v>250</v>
      </c>
      <c r="H41" t="e">
        <f>IF(Table13[[#This Row],[Show]],Table13[[#This Row],[Yval]],NA())</f>
        <v>#N/A</v>
      </c>
      <c r="I41">
        <f>_xlfn.XLOOKUP(Table13[[#This Row],[Type]],Table15[Type],Table15[Width])</f>
        <v>60</v>
      </c>
      <c r="J41" t="b">
        <f>IF(MATCH('4. Sound pollution'!$D$12,Table14[Column1],0)&gt;=Table13[[#This Row],[Min]],TRUE,FALSE)</f>
        <v>0</v>
      </c>
      <c r="K41" t="s">
        <v>341</v>
      </c>
      <c r="L41" t="s">
        <v>307</v>
      </c>
      <c r="M41">
        <v>2</v>
      </c>
    </row>
    <row r="42" spans="6:13">
      <c r="F42">
        <v>500</v>
      </c>
      <c r="G42">
        <v>250</v>
      </c>
      <c r="H42" t="e">
        <f>IF(Table13[[#This Row],[Show]],Table13[[#This Row],[Yval]],NA())</f>
        <v>#N/A</v>
      </c>
      <c r="I42">
        <f>_xlfn.XLOOKUP(Table13[[#This Row],[Type]],Table15[Type],Table15[Width])</f>
        <v>60</v>
      </c>
      <c r="J42" t="b">
        <f>IF(MATCH('4. Sound pollution'!$D$12,Table14[Column1],0)&gt;=Table13[[#This Row],[Min]],TRUE,FALSE)</f>
        <v>0</v>
      </c>
      <c r="K42" t="s">
        <v>342</v>
      </c>
      <c r="L42" t="s">
        <v>307</v>
      </c>
      <c r="M42">
        <v>2</v>
      </c>
    </row>
    <row r="43" spans="6:13">
      <c r="F43">
        <v>320</v>
      </c>
      <c r="G43">
        <v>350</v>
      </c>
      <c r="H43" t="e">
        <f>IF(Table13[[#This Row],[Show]],Table13[[#This Row],[Yval]],NA())</f>
        <v>#N/A</v>
      </c>
      <c r="I43">
        <f>_xlfn.XLOOKUP(Table13[[#This Row],[Type]],Table15[Type],Table15[Width])</f>
        <v>60</v>
      </c>
      <c r="J43" t="b">
        <f>IF(MATCH('4. Sound pollution'!$D$12,Table14[Column1],0)&gt;=Table13[[#This Row],[Min]],TRUE,FALSE)</f>
        <v>0</v>
      </c>
      <c r="K43" t="s">
        <v>343</v>
      </c>
      <c r="L43" t="s">
        <v>307</v>
      </c>
      <c r="M43">
        <v>2</v>
      </c>
    </row>
    <row r="44" spans="6:13">
      <c r="F44">
        <v>500</v>
      </c>
      <c r="G44">
        <v>250</v>
      </c>
      <c r="H44">
        <f>IF(Table13[[#This Row],[Show]],Table13[[#This Row],[Yval]],NA())</f>
        <v>250</v>
      </c>
      <c r="I44">
        <f>_xlfn.XLOOKUP(Table13[[#This Row],[Type]],Table15[Type],Table15[Width])</f>
        <v>300</v>
      </c>
      <c r="J44" t="b">
        <f>IF(MATCH('4. Sound pollution'!$D$12,Table14[Column1],0)&gt;=Table13[[#This Row],[Min]],TRUE,FALSE)</f>
        <v>1</v>
      </c>
      <c r="K44" t="s">
        <v>309</v>
      </c>
      <c r="L44" t="s">
        <v>309</v>
      </c>
      <c r="M44">
        <v>1</v>
      </c>
    </row>
  </sheetData>
  <phoneticPr fontId="1" type="noConversion"/>
  <hyperlinks>
    <hyperlink ref="I1" r:id="rId1" display="http://cetus.ucsd.edu/Publications/Publications/HildebrandJHU2005.pdf" xr:uid="{A067821C-E874-4C92-B1CD-C024A508616C}"/>
    <hyperlink ref="L1" r:id="rId2" display="https://ehs.yale.edu/sites/default/files/files/decibel-level-chart.pdf" xr:uid="{1CF6D2DF-46CC-48D3-88F1-CDB599E347F1}"/>
  </hyperlinks>
  <pageMargins left="0.7" right="0.7" top="0.75" bottom="0.75" header="0.3" footer="0.3"/>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34B95-BD60-4DDF-97CE-D5C229C47ACA}">
  <sheetPr codeName="Sheet12">
    <tabColor theme="9" tint="0.79998168889431442"/>
  </sheetPr>
  <dimension ref="B2:AB36"/>
  <sheetViews>
    <sheetView showGridLines="0" zoomScale="85" zoomScaleNormal="85" workbookViewId="0">
      <selection activeCell="F29" sqref="F29"/>
    </sheetView>
  </sheetViews>
  <sheetFormatPr defaultColWidth="8.875" defaultRowHeight="16.5"/>
  <cols>
    <col min="3" max="4" width="10.625" customWidth="1"/>
    <col min="5" max="5" width="10.375" customWidth="1"/>
    <col min="9" max="9" width="9.125" customWidth="1"/>
    <col min="11" max="11" width="10.625" customWidth="1"/>
    <col min="12" max="12" width="12.625" customWidth="1"/>
    <col min="13" max="13" width="11.125" customWidth="1"/>
    <col min="15" max="15" width="12.5" customWidth="1"/>
  </cols>
  <sheetData>
    <row r="2" spans="2:28">
      <c r="B2" t="s">
        <v>344</v>
      </c>
      <c r="C2" t="s">
        <v>207</v>
      </c>
      <c r="D2" t="s">
        <v>345</v>
      </c>
      <c r="E2" t="s">
        <v>212</v>
      </c>
      <c r="F2" t="s">
        <v>211</v>
      </c>
      <c r="I2" t="s">
        <v>346</v>
      </c>
      <c r="J2" t="s">
        <v>344</v>
      </c>
      <c r="K2" t="s">
        <v>207</v>
      </c>
      <c r="L2" t="s">
        <v>347</v>
      </c>
      <c r="M2" t="s">
        <v>212</v>
      </c>
      <c r="N2" t="s">
        <v>348</v>
      </c>
      <c r="O2" t="s">
        <v>349</v>
      </c>
    </row>
    <row r="3" spans="2:28">
      <c r="B3">
        <v>1</v>
      </c>
      <c r="C3">
        <v>1</v>
      </c>
      <c r="D3" t="s">
        <v>58</v>
      </c>
      <c r="E3">
        <f>Reflection_P1</f>
        <v>0</v>
      </c>
      <c r="F3" t="b">
        <f>LEN(Tbl_Badge[[#This Row],[Response]])&gt;10</f>
        <v>0</v>
      </c>
      <c r="I3" t="s">
        <v>350</v>
      </c>
      <c r="J3">
        <v>1</v>
      </c>
      <c r="K3">
        <v>1</v>
      </c>
      <c r="L3">
        <f>COUNTIF(Tbl_Badge[Page],Tbl_BadgeQ[[#This Row],[Page]])/COUNTIF(Tbl_Badge[Page],Tbl_BadgeQ[[#This Row],[Page]])</f>
        <v>1</v>
      </c>
      <c r="M3" t="b">
        <v>1</v>
      </c>
      <c r="N3">
        <f>COUNTIFS(Tbl_Badge[Correct],Tbl_BadgeQ[[#This Row],[Response]],Tbl_Badge[Question],Tbl_BadgeQ[[#This Row],[Question]])</f>
        <v>0</v>
      </c>
      <c r="O3">
        <f>Tbl_BadgeQ[[#This Row],[Value]]/Tbl_BadgeQ[[#This Row],[Total count]]</f>
        <v>0</v>
      </c>
    </row>
    <row r="4" spans="2:28">
      <c r="B4">
        <v>2</v>
      </c>
      <c r="C4">
        <v>2</v>
      </c>
      <c r="D4">
        <v>1</v>
      </c>
      <c r="E4">
        <f>Response_2_1</f>
        <v>0</v>
      </c>
      <c r="F4" t="b">
        <f>Tbl_Badge[[#This Row],[Response]]=Backend_P1!G16</f>
        <v>0</v>
      </c>
      <c r="I4" t="s">
        <v>351</v>
      </c>
      <c r="J4">
        <v>1</v>
      </c>
      <c r="K4">
        <v>1</v>
      </c>
      <c r="L4">
        <f>COUNTIF(Tbl_Badge[Page],Tbl_BadgeQ[[#This Row],[Page]])/COUNTIF(Tbl_Badge[Page],Tbl_BadgeQ[[#This Row],[Page]])</f>
        <v>1</v>
      </c>
      <c r="M4" t="b">
        <v>0</v>
      </c>
      <c r="N4">
        <f>COUNTIFS(Tbl_Badge[Correct],Tbl_BadgeQ[[#This Row],[Response]],Tbl_Badge[Question],Tbl_BadgeQ[[#This Row],[Question]])</f>
        <v>1</v>
      </c>
      <c r="O4">
        <f>Tbl_BadgeQ[[#This Row],[Value]]/Tbl_BadgeQ[[#This Row],[Total count]]</f>
        <v>1</v>
      </c>
    </row>
    <row r="5" spans="2:28">
      <c r="B5">
        <v>2</v>
      </c>
      <c r="C5">
        <v>3</v>
      </c>
      <c r="D5">
        <v>2</v>
      </c>
      <c r="E5">
        <f>Response_2_2</f>
        <v>0</v>
      </c>
      <c r="F5" t="b">
        <f>Tbl_Badge[[#This Row],[Response]]=Backend_P1!G17</f>
        <v>0</v>
      </c>
      <c r="I5" t="s">
        <v>350</v>
      </c>
      <c r="J5">
        <v>2</v>
      </c>
      <c r="K5">
        <v>2</v>
      </c>
      <c r="L5">
        <f>COUNTIF(Tbl_Badge[Page],Tbl_BadgeQ[[#This Row],[Page]])/COUNTIF(Tbl_Badge[Page],Tbl_BadgeQ[[#This Row],[Page]])</f>
        <v>1</v>
      </c>
      <c r="M5" t="b">
        <v>1</v>
      </c>
      <c r="N5">
        <f>COUNTIFS(Tbl_Badge[Correct],Tbl_BadgeQ[[#This Row],[Response]],Tbl_Badge[Question],Tbl_BadgeQ[[#This Row],[Question]])</f>
        <v>0</v>
      </c>
      <c r="O5">
        <f>Tbl_BadgeQ[[#This Row],[Value]]/Tbl_BadgeQ[[#This Row],[Total count]]</f>
        <v>0</v>
      </c>
    </row>
    <row r="6" spans="2:28">
      <c r="B6">
        <v>2</v>
      </c>
      <c r="C6">
        <v>4</v>
      </c>
      <c r="D6">
        <v>3</v>
      </c>
      <c r="E6">
        <f>Response_2_3</f>
        <v>0</v>
      </c>
      <c r="F6" t="b">
        <f>Tbl_Badge[[#This Row],[Response]]=Backend_P1!G18</f>
        <v>0</v>
      </c>
      <c r="I6" t="s">
        <v>351</v>
      </c>
      <c r="J6">
        <v>2</v>
      </c>
      <c r="K6">
        <v>2</v>
      </c>
      <c r="L6">
        <f>COUNTIF(Tbl_Badge[Page],Tbl_BadgeQ[[#This Row],[Page]])/COUNTIF(Tbl_Badge[Page],Tbl_BadgeQ[[#This Row],[Page]])</f>
        <v>1</v>
      </c>
      <c r="M6" t="b">
        <v>0</v>
      </c>
      <c r="N6">
        <f>COUNTIFS(Tbl_Badge[Correct],Tbl_BadgeQ[[#This Row],[Response]],Tbl_Badge[Question],Tbl_BadgeQ[[#This Row],[Question]])</f>
        <v>1</v>
      </c>
      <c r="O6">
        <f>Tbl_BadgeQ[[#This Row],[Value]]/Tbl_BadgeQ[[#This Row],[Total count]]</f>
        <v>1</v>
      </c>
      <c r="V6" t="s">
        <v>241</v>
      </c>
    </row>
    <row r="7" spans="2:28">
      <c r="B7">
        <v>2</v>
      </c>
      <c r="C7">
        <v>5</v>
      </c>
      <c r="D7" t="s">
        <v>58</v>
      </c>
      <c r="E7">
        <f>Reflection_P2</f>
        <v>0</v>
      </c>
      <c r="F7" t="b">
        <f>LEN(Tbl_Badge[[#This Row],[Response]])&gt;10</f>
        <v>0</v>
      </c>
      <c r="I7" t="s">
        <v>350</v>
      </c>
      <c r="J7">
        <v>2</v>
      </c>
      <c r="K7">
        <v>3</v>
      </c>
      <c r="L7">
        <f>COUNTIF(Tbl_Badge[Page],Tbl_BadgeQ[[#This Row],[Page]])/COUNTIF(Tbl_Badge[Page],Tbl_BadgeQ[[#This Row],[Page]])</f>
        <v>1</v>
      </c>
      <c r="M7" t="b">
        <v>1</v>
      </c>
      <c r="N7">
        <f>COUNTIFS(Tbl_Badge[Correct],Tbl_BadgeQ[[#This Row],[Response]],Tbl_Badge[Question],Tbl_BadgeQ[[#This Row],[Question]])</f>
        <v>0</v>
      </c>
      <c r="O7">
        <f>Tbl_BadgeQ[[#This Row],[Value]]/Tbl_BadgeQ[[#This Row],[Total count]]</f>
        <v>0</v>
      </c>
      <c r="V7" cm="1">
        <f t="array" ref="V7">_xlfn.SWITCH(TRUE(),AND($T$9=1,NOT($T$11)),1,AND($T$9=1,$T$11),2,AND($T$9=0,NOT($T$11)),3,AND($T$9=0,$T$11),3)</f>
        <v>3</v>
      </c>
    </row>
    <row r="8" spans="2:28">
      <c r="B8">
        <v>3</v>
      </c>
      <c r="C8">
        <v>6</v>
      </c>
      <c r="D8">
        <v>1</v>
      </c>
      <c r="E8">
        <f>Backend_P2!AA3</f>
        <v>0</v>
      </c>
      <c r="F8" t="b">
        <f>Tbl_Badge[[#This Row],[Response]]=Backend_P2!Z3</f>
        <v>0</v>
      </c>
      <c r="I8" t="s">
        <v>351</v>
      </c>
      <c r="J8">
        <v>2</v>
      </c>
      <c r="K8">
        <v>3</v>
      </c>
      <c r="L8">
        <f>COUNTIF(Tbl_Badge[Page],Tbl_BadgeQ[[#This Row],[Page]])/COUNTIF(Tbl_Badge[Page],Tbl_BadgeQ[[#This Row],[Page]])</f>
        <v>1</v>
      </c>
      <c r="M8" t="b">
        <v>0</v>
      </c>
      <c r="N8">
        <f>COUNTIFS(Tbl_Badge[Correct],Tbl_BadgeQ[[#This Row],[Response]],Tbl_Badge[Question],Tbl_BadgeQ[[#This Row],[Question]])</f>
        <v>1</v>
      </c>
      <c r="O8">
        <f>Tbl_BadgeQ[[#This Row],[Value]]/Tbl_BadgeQ[[#This Row],[Total count]]</f>
        <v>1</v>
      </c>
      <c r="X8" t="s">
        <v>350</v>
      </c>
      <c r="Y8" t="s">
        <v>352</v>
      </c>
      <c r="Z8" t="s">
        <v>353</v>
      </c>
      <c r="AA8" t="s">
        <v>174</v>
      </c>
      <c r="AB8" t="s">
        <v>354</v>
      </c>
    </row>
    <row r="9" spans="2:28">
      <c r="B9">
        <v>3</v>
      </c>
      <c r="C9">
        <v>7</v>
      </c>
      <c r="D9">
        <v>2</v>
      </c>
      <c r="E9">
        <f>Backend_P2!AA4</f>
        <v>0</v>
      </c>
      <c r="F9" t="b">
        <f>Tbl_Badge[[#This Row],[Response]]=Backend_P2!Z4</f>
        <v>0</v>
      </c>
      <c r="I9" t="s">
        <v>350</v>
      </c>
      <c r="J9">
        <v>2</v>
      </c>
      <c r="K9">
        <v>4</v>
      </c>
      <c r="L9">
        <f>COUNTIF(Tbl_Badge[Page],Tbl_BadgeQ[[#This Row],[Page]])/COUNTIF(Tbl_Badge[Page],Tbl_BadgeQ[[#This Row],[Page]])</f>
        <v>1</v>
      </c>
      <c r="M9" t="b">
        <v>1</v>
      </c>
      <c r="N9">
        <f>COUNTIFS(Tbl_Badge[Correct],Tbl_BadgeQ[[#This Row],[Response]],Tbl_Badge[Question],Tbl_BadgeQ[[#This Row],[Question]])</f>
        <v>0</v>
      </c>
      <c r="O9">
        <f>Tbl_BadgeQ[[#This Row],[Value]]/Tbl_BadgeQ[[#This Row],[Total count]]</f>
        <v>0</v>
      </c>
      <c r="S9" t="s">
        <v>355</v>
      </c>
      <c r="T9">
        <f>IF(SUMIFS(Tbl_BadgeQ[Percentage],Tbl_BadgeQ[Response],TRUE)=MAX(Tbl_BadgeQ[Question]),1,0)</f>
        <v>0</v>
      </c>
      <c r="U9" t="str">
        <f>IF($T$10=1,"Keep working!","Congratulations!")</f>
        <v>Keep working!</v>
      </c>
      <c r="X9" t="b">
        <v>1</v>
      </c>
      <c r="Y9" t="b">
        <v>0</v>
      </c>
      <c r="Z9" t="s">
        <v>356</v>
      </c>
      <c r="AA9" t="s">
        <v>357</v>
      </c>
      <c r="AB9" t="s">
        <v>358</v>
      </c>
    </row>
    <row r="10" spans="2:28">
      <c r="B10">
        <v>3</v>
      </c>
      <c r="C10">
        <v>8</v>
      </c>
      <c r="D10">
        <v>3</v>
      </c>
      <c r="E10">
        <f>Backend_P2!AA5</f>
        <v>0</v>
      </c>
      <c r="F10" t="b">
        <f>Tbl_Badge[[#This Row],[Response]]=Backend_P2!Z5</f>
        <v>0</v>
      </c>
      <c r="I10" t="s">
        <v>351</v>
      </c>
      <c r="J10">
        <v>2</v>
      </c>
      <c r="K10">
        <v>4</v>
      </c>
      <c r="L10">
        <f>COUNTIF(Tbl_Badge[Page],Tbl_BadgeQ[[#This Row],[Page]])/COUNTIF(Tbl_Badge[Page],Tbl_BadgeQ[[#This Row],[Page]])</f>
        <v>1</v>
      </c>
      <c r="M10" t="b">
        <v>0</v>
      </c>
      <c r="N10">
        <f>COUNTIFS(Tbl_Badge[Correct],Tbl_BadgeQ[[#This Row],[Response]],Tbl_Badge[Question],Tbl_BadgeQ[[#This Row],[Question]])</f>
        <v>1</v>
      </c>
      <c r="O10">
        <f>Tbl_BadgeQ[[#This Row],[Value]]/Tbl_BadgeQ[[#This Row],[Total count]]</f>
        <v>1</v>
      </c>
      <c r="S10" t="s">
        <v>359</v>
      </c>
      <c r="T10">
        <f>1-T9</f>
        <v>1</v>
      </c>
      <c r="U10" t="str">
        <f>IF(T10=1,"Keep answering questions and completing reflections.","You have earned your Orca Research badge by using data to invesigate!")</f>
        <v>Keep answering questions and completing reflections.</v>
      </c>
      <c r="X10" t="b">
        <v>1</v>
      </c>
      <c r="Y10" t="b">
        <v>1</v>
      </c>
      <c r="Z10" t="s">
        <v>360</v>
      </c>
      <c r="AA10" t="s">
        <v>357</v>
      </c>
      <c r="AB10" t="s">
        <v>361</v>
      </c>
    </row>
    <row r="11" spans="2:28">
      <c r="B11">
        <v>3</v>
      </c>
      <c r="C11">
        <v>9</v>
      </c>
      <c r="D11" t="s">
        <v>58</v>
      </c>
      <c r="E11">
        <f>Reflection_P3</f>
        <v>0</v>
      </c>
      <c r="F11" t="b">
        <f>LEN(Tbl_Badge[[#This Row],[Response]])&gt;10</f>
        <v>0</v>
      </c>
      <c r="I11" t="s">
        <v>350</v>
      </c>
      <c r="J11">
        <v>2</v>
      </c>
      <c r="K11">
        <v>5</v>
      </c>
      <c r="L11">
        <f>COUNTIF(Tbl_Badge[Page],Tbl_BadgeQ[[#This Row],[Page]])/COUNTIF(Tbl_Badge[Page],Tbl_BadgeQ[[#This Row],[Page]])</f>
        <v>1</v>
      </c>
      <c r="M11" t="b">
        <v>1</v>
      </c>
      <c r="N11">
        <f>COUNTIFS(Tbl_Badge[Correct],Tbl_BadgeQ[[#This Row],[Response]],Tbl_Badge[Question],Tbl_BadgeQ[[#This Row],[Question]])</f>
        <v>0</v>
      </c>
      <c r="O11">
        <f>Tbl_BadgeQ[[#This Row],[Value]]/Tbl_BadgeQ[[#This Row],[Total count]]</f>
        <v>0</v>
      </c>
      <c r="S11" t="s">
        <v>362</v>
      </c>
      <c r="T11" t="b">
        <f>NOT(Certificate!$D$4=0)</f>
        <v>0</v>
      </c>
      <c r="X11" t="b">
        <v>0</v>
      </c>
      <c r="Y11" t="b">
        <v>0</v>
      </c>
      <c r="Z11" t="s">
        <v>363</v>
      </c>
      <c r="AA11" t="s">
        <v>363</v>
      </c>
      <c r="AB11" t="s">
        <v>361</v>
      </c>
    </row>
    <row r="12" spans="2:28">
      <c r="B12">
        <v>4</v>
      </c>
      <c r="C12">
        <v>10</v>
      </c>
      <c r="D12">
        <v>1</v>
      </c>
      <c r="E12">
        <f>Backend_P3!AA3</f>
        <v>0</v>
      </c>
      <c r="F12" t="b">
        <f>Tbl_Badge[[#This Row],[Response]]=Backend_P3!Z3</f>
        <v>0</v>
      </c>
      <c r="I12" t="s">
        <v>351</v>
      </c>
      <c r="J12">
        <v>2</v>
      </c>
      <c r="K12">
        <v>5</v>
      </c>
      <c r="L12">
        <f>COUNTIF(Tbl_Badge[Page],Tbl_BadgeQ[[#This Row],[Page]])/COUNTIF(Tbl_Badge[Page],Tbl_BadgeQ[[#This Row],[Page]])</f>
        <v>1</v>
      </c>
      <c r="M12" t="b">
        <v>0</v>
      </c>
      <c r="N12">
        <f>COUNTIFS(Tbl_Badge[Correct],Tbl_BadgeQ[[#This Row],[Response]],Tbl_Badge[Question],Tbl_BadgeQ[[#This Row],[Question]])</f>
        <v>1</v>
      </c>
      <c r="O12">
        <f>Tbl_BadgeQ[[#This Row],[Value]]/Tbl_BadgeQ[[#This Row],[Total count]]</f>
        <v>1</v>
      </c>
      <c r="X12" t="b">
        <v>0</v>
      </c>
      <c r="Y12" t="b">
        <v>1</v>
      </c>
      <c r="Z12" t="s">
        <v>363</v>
      </c>
      <c r="AA12" t="s">
        <v>363</v>
      </c>
      <c r="AB12" t="s">
        <v>361</v>
      </c>
    </row>
    <row r="13" spans="2:28">
      <c r="B13">
        <v>4</v>
      </c>
      <c r="C13">
        <v>11</v>
      </c>
      <c r="D13">
        <v>2</v>
      </c>
      <c r="E13">
        <f>Backend_P3!AA4</f>
        <v>0</v>
      </c>
      <c r="F13" t="b">
        <f>Tbl_Badge[[#This Row],[Response]]=Backend_P3!Z4</f>
        <v>0</v>
      </c>
      <c r="I13" t="s">
        <v>350</v>
      </c>
      <c r="J13">
        <v>3</v>
      </c>
      <c r="K13">
        <v>6</v>
      </c>
      <c r="L13">
        <f>COUNTIF(Tbl_Badge[Page],Tbl_BadgeQ[[#This Row],[Page]])/COUNTIF(Tbl_Badge[Page],Tbl_BadgeQ[[#This Row],[Page]])</f>
        <v>1</v>
      </c>
      <c r="M13" t="b">
        <v>1</v>
      </c>
      <c r="N13">
        <f>COUNTIFS(Tbl_Badge[Correct],Tbl_BadgeQ[[#This Row],[Response]],Tbl_Badge[Question],Tbl_BadgeQ[[#This Row],[Question]])</f>
        <v>0</v>
      </c>
      <c r="O13">
        <f>Tbl_BadgeQ[[#This Row],[Value]]/Tbl_BadgeQ[[#This Row],[Total count]]</f>
        <v>0</v>
      </c>
    </row>
    <row r="14" spans="2:28">
      <c r="B14">
        <v>4</v>
      </c>
      <c r="C14">
        <v>12</v>
      </c>
      <c r="D14">
        <v>3</v>
      </c>
      <c r="E14">
        <f>Backend_P3!AA5</f>
        <v>0</v>
      </c>
      <c r="F14" t="b">
        <f>Tbl_Badge[[#This Row],[Response]]=Backend_P3!Z5</f>
        <v>0</v>
      </c>
      <c r="I14" t="s">
        <v>351</v>
      </c>
      <c r="J14">
        <v>3</v>
      </c>
      <c r="K14">
        <v>6</v>
      </c>
      <c r="L14">
        <f>COUNTIF(Tbl_Badge[Page],Tbl_BadgeQ[[#This Row],[Page]])/COUNTIF(Tbl_Badge[Page],Tbl_BadgeQ[[#This Row],[Page]])</f>
        <v>1</v>
      </c>
      <c r="M14" t="b">
        <v>0</v>
      </c>
      <c r="N14">
        <f>COUNTIFS(Tbl_Badge[Correct],Tbl_BadgeQ[[#This Row],[Response]],Tbl_Badge[Question],Tbl_BadgeQ[[#This Row],[Question]])</f>
        <v>1</v>
      </c>
      <c r="O14">
        <f>Tbl_BadgeQ[[#This Row],[Value]]/Tbl_BadgeQ[[#This Row],[Total count]]</f>
        <v>1</v>
      </c>
    </row>
    <row r="15" spans="2:28">
      <c r="B15">
        <v>4</v>
      </c>
      <c r="C15">
        <v>13</v>
      </c>
      <c r="D15" t="s">
        <v>58</v>
      </c>
      <c r="E15">
        <f>Reflection_P4</f>
        <v>0</v>
      </c>
      <c r="F15" t="b">
        <f>LEN(Tbl_Badge[[#This Row],[Response]])&gt;10</f>
        <v>0</v>
      </c>
      <c r="I15" t="s">
        <v>350</v>
      </c>
      <c r="J15">
        <v>3</v>
      </c>
      <c r="K15">
        <v>7</v>
      </c>
      <c r="L15">
        <f>COUNTIF(Tbl_Badge[Page],Tbl_BadgeQ[[#This Row],[Page]])/COUNTIF(Tbl_Badge[Page],Tbl_BadgeQ[[#This Row],[Page]])</f>
        <v>1</v>
      </c>
      <c r="M15" t="b">
        <v>1</v>
      </c>
      <c r="N15">
        <f>COUNTIFS(Tbl_Badge[Correct],Tbl_BadgeQ[[#This Row],[Response]],Tbl_Badge[Question],Tbl_BadgeQ[[#This Row],[Question]])</f>
        <v>0</v>
      </c>
      <c r="O15">
        <f>Tbl_BadgeQ[[#This Row],[Value]]/Tbl_BadgeQ[[#This Row],[Total count]]</f>
        <v>0</v>
      </c>
    </row>
    <row r="16" spans="2:28">
      <c r="B16">
        <v>5</v>
      </c>
      <c r="C16">
        <v>14</v>
      </c>
      <c r="D16" t="s">
        <v>364</v>
      </c>
      <c r="E16">
        <f>Reflection_P5_1</f>
        <v>0</v>
      </c>
      <c r="F16" t="b">
        <f>LEN(Tbl_Badge[[#This Row],[Response]])&gt;10</f>
        <v>0</v>
      </c>
      <c r="I16" t="s">
        <v>351</v>
      </c>
      <c r="J16">
        <v>3</v>
      </c>
      <c r="K16">
        <v>7</v>
      </c>
      <c r="L16">
        <f>COUNTIF(Tbl_Badge[Page],Tbl_BadgeQ[[#This Row],[Page]])/COUNTIF(Tbl_Badge[Page],Tbl_BadgeQ[[#This Row],[Page]])</f>
        <v>1</v>
      </c>
      <c r="M16" t="b">
        <v>0</v>
      </c>
      <c r="N16">
        <f>COUNTIFS(Tbl_Badge[Correct],Tbl_BadgeQ[[#This Row],[Response]],Tbl_Badge[Question],Tbl_BadgeQ[[#This Row],[Question]])</f>
        <v>1</v>
      </c>
      <c r="O16">
        <f>Tbl_BadgeQ[[#This Row],[Value]]/Tbl_BadgeQ[[#This Row],[Total count]]</f>
        <v>1</v>
      </c>
    </row>
    <row r="17" spans="2:15">
      <c r="B17">
        <v>5</v>
      </c>
      <c r="C17">
        <v>15</v>
      </c>
      <c r="D17" t="s">
        <v>365</v>
      </c>
      <c r="E17">
        <f>Reflection_P5_2</f>
        <v>0</v>
      </c>
      <c r="F17" t="b">
        <f>LEN(Tbl_Badge[[#This Row],[Response]])&gt;10</f>
        <v>0</v>
      </c>
      <c r="I17" t="s">
        <v>350</v>
      </c>
      <c r="J17">
        <v>3</v>
      </c>
      <c r="K17">
        <v>8</v>
      </c>
      <c r="L17">
        <f>COUNTIF(Tbl_Badge[Page],Tbl_BadgeQ[[#This Row],[Page]])/COUNTIF(Tbl_Badge[Page],Tbl_BadgeQ[[#This Row],[Page]])</f>
        <v>1</v>
      </c>
      <c r="M17" t="b">
        <v>1</v>
      </c>
      <c r="N17">
        <f>COUNTIFS(Tbl_Badge[Correct],Tbl_BadgeQ[[#This Row],[Response]],Tbl_Badge[Question],Tbl_BadgeQ[[#This Row],[Question]])</f>
        <v>0</v>
      </c>
      <c r="O17">
        <f>Tbl_BadgeQ[[#This Row],[Value]]/Tbl_BadgeQ[[#This Row],[Total count]]</f>
        <v>0</v>
      </c>
    </row>
    <row r="18" spans="2:15">
      <c r="B18">
        <v>5</v>
      </c>
      <c r="C18">
        <v>16</v>
      </c>
      <c r="D18" t="s">
        <v>366</v>
      </c>
      <c r="E18">
        <f>Reflection_P5_3</f>
        <v>0</v>
      </c>
      <c r="F18" t="b">
        <f>LEN(Tbl_Badge[[#This Row],[Response]])&gt;10</f>
        <v>0</v>
      </c>
      <c r="I18" t="s">
        <v>351</v>
      </c>
      <c r="J18">
        <v>3</v>
      </c>
      <c r="K18">
        <v>8</v>
      </c>
      <c r="L18">
        <f>COUNTIF(Tbl_Badge[Page],Tbl_BadgeQ[[#This Row],[Page]])/COUNTIF(Tbl_Badge[Page],Tbl_BadgeQ[[#This Row],[Page]])</f>
        <v>1</v>
      </c>
      <c r="M18" t="b">
        <v>0</v>
      </c>
      <c r="N18">
        <f>COUNTIFS(Tbl_Badge[Correct],Tbl_BadgeQ[[#This Row],[Response]],Tbl_Badge[Question],Tbl_BadgeQ[[#This Row],[Question]])</f>
        <v>1</v>
      </c>
      <c r="O18">
        <f>Tbl_BadgeQ[[#This Row],[Value]]/Tbl_BadgeQ[[#This Row],[Total count]]</f>
        <v>1</v>
      </c>
    </row>
    <row r="19" spans="2:15">
      <c r="B19">
        <v>5</v>
      </c>
      <c r="C19">
        <v>17</v>
      </c>
      <c r="D19" t="s">
        <v>367</v>
      </c>
      <c r="E19">
        <f>Reflection_P5_4</f>
        <v>0</v>
      </c>
      <c r="F19" t="b">
        <f>LEN(Tbl_Badge[[#This Row],[Response]])&gt;10</f>
        <v>0</v>
      </c>
      <c r="I19" t="s">
        <v>350</v>
      </c>
      <c r="J19">
        <v>3</v>
      </c>
      <c r="K19">
        <v>9</v>
      </c>
      <c r="L19">
        <f>COUNTIF(Tbl_Badge[Page],Tbl_BadgeQ[[#This Row],[Page]])/COUNTIF(Tbl_Badge[Page],Tbl_BadgeQ[[#This Row],[Page]])</f>
        <v>1</v>
      </c>
      <c r="M19" t="b">
        <v>1</v>
      </c>
      <c r="N19">
        <f>COUNTIFS(Tbl_Badge[Correct],Tbl_BadgeQ[[#This Row],[Response]],Tbl_Badge[Question],Tbl_BadgeQ[[#This Row],[Question]])</f>
        <v>0</v>
      </c>
      <c r="O19">
        <f>Tbl_BadgeQ[[#This Row],[Value]]/Tbl_BadgeQ[[#This Row],[Total count]]</f>
        <v>0</v>
      </c>
    </row>
    <row r="20" spans="2:15">
      <c r="I20" t="s">
        <v>351</v>
      </c>
      <c r="J20">
        <v>3</v>
      </c>
      <c r="K20">
        <v>9</v>
      </c>
      <c r="L20">
        <f>COUNTIF(Tbl_Badge[Page],Tbl_BadgeQ[[#This Row],[Page]])/COUNTIF(Tbl_Badge[Page],Tbl_BadgeQ[[#This Row],[Page]])</f>
        <v>1</v>
      </c>
      <c r="M20" t="b">
        <v>0</v>
      </c>
      <c r="N20">
        <f>COUNTIFS(Tbl_Badge[Correct],Tbl_BadgeQ[[#This Row],[Response]],Tbl_Badge[Question],Tbl_BadgeQ[[#This Row],[Question]])</f>
        <v>1</v>
      </c>
      <c r="O20">
        <f>Tbl_BadgeQ[[#This Row],[Value]]/Tbl_BadgeQ[[#This Row],[Total count]]</f>
        <v>1</v>
      </c>
    </row>
    <row r="21" spans="2:15">
      <c r="I21" t="s">
        <v>350</v>
      </c>
      <c r="J21">
        <v>4</v>
      </c>
      <c r="K21">
        <v>10</v>
      </c>
      <c r="L21">
        <f>COUNTIF(Tbl_Badge[Page],Tbl_BadgeQ[[#This Row],[Page]])/COUNTIF(Tbl_Badge[Page],Tbl_BadgeQ[[#This Row],[Page]])</f>
        <v>1</v>
      </c>
      <c r="M21" t="b">
        <v>1</v>
      </c>
      <c r="N21">
        <f>COUNTIFS(Tbl_Badge[Correct],Tbl_BadgeQ[[#This Row],[Response]],Tbl_Badge[Question],Tbl_BadgeQ[[#This Row],[Question]])</f>
        <v>0</v>
      </c>
      <c r="O21">
        <f>Tbl_BadgeQ[[#This Row],[Value]]/Tbl_BadgeQ[[#This Row],[Total count]]</f>
        <v>0</v>
      </c>
    </row>
    <row r="22" spans="2:15">
      <c r="I22" t="s">
        <v>351</v>
      </c>
      <c r="J22">
        <v>4</v>
      </c>
      <c r="K22">
        <v>10</v>
      </c>
      <c r="L22">
        <f>COUNTIF(Tbl_Badge[Page],Tbl_BadgeQ[[#This Row],[Page]])/COUNTIF(Tbl_Badge[Page],Tbl_BadgeQ[[#This Row],[Page]])</f>
        <v>1</v>
      </c>
      <c r="M22" t="b">
        <v>0</v>
      </c>
      <c r="N22">
        <f>COUNTIFS(Tbl_Badge[Correct],Tbl_BadgeQ[[#This Row],[Response]],Tbl_Badge[Question],Tbl_BadgeQ[[#This Row],[Question]])</f>
        <v>1</v>
      </c>
      <c r="O22">
        <f>Tbl_BadgeQ[[#This Row],[Value]]/Tbl_BadgeQ[[#This Row],[Total count]]</f>
        <v>1</v>
      </c>
    </row>
    <row r="23" spans="2:15">
      <c r="I23" t="s">
        <v>350</v>
      </c>
      <c r="J23">
        <v>4</v>
      </c>
      <c r="K23">
        <v>11</v>
      </c>
      <c r="L23">
        <f>COUNTIF(Tbl_Badge[Page],Tbl_BadgeQ[[#This Row],[Page]])/COUNTIF(Tbl_Badge[Page],Tbl_BadgeQ[[#This Row],[Page]])</f>
        <v>1</v>
      </c>
      <c r="M23" t="b">
        <v>1</v>
      </c>
      <c r="N23">
        <f>COUNTIFS(Tbl_Badge[Correct],Tbl_BadgeQ[[#This Row],[Response]],Tbl_Badge[Question],Tbl_BadgeQ[[#This Row],[Question]])</f>
        <v>0</v>
      </c>
      <c r="O23">
        <f>Tbl_BadgeQ[[#This Row],[Value]]/Tbl_BadgeQ[[#This Row],[Total count]]</f>
        <v>0</v>
      </c>
    </row>
    <row r="24" spans="2:15">
      <c r="I24" t="s">
        <v>351</v>
      </c>
      <c r="J24">
        <v>4</v>
      </c>
      <c r="K24">
        <v>11</v>
      </c>
      <c r="L24">
        <f>COUNTIF(Tbl_Badge[Page],Tbl_BadgeQ[[#This Row],[Page]])/COUNTIF(Tbl_Badge[Page],Tbl_BadgeQ[[#This Row],[Page]])</f>
        <v>1</v>
      </c>
      <c r="M24" t="b">
        <v>0</v>
      </c>
      <c r="N24">
        <f>COUNTIFS(Tbl_Badge[Correct],Tbl_BadgeQ[[#This Row],[Response]],Tbl_Badge[Question],Tbl_BadgeQ[[#This Row],[Question]])</f>
        <v>1</v>
      </c>
      <c r="O24">
        <f>Tbl_BadgeQ[[#This Row],[Value]]/Tbl_BadgeQ[[#This Row],[Total count]]</f>
        <v>1</v>
      </c>
    </row>
    <row r="25" spans="2:15">
      <c r="I25" t="s">
        <v>350</v>
      </c>
      <c r="J25">
        <v>4</v>
      </c>
      <c r="K25">
        <v>12</v>
      </c>
      <c r="L25">
        <f>COUNTIF(Tbl_Badge[Page],Tbl_BadgeQ[[#This Row],[Page]])/COUNTIF(Tbl_Badge[Page],Tbl_BadgeQ[[#This Row],[Page]])</f>
        <v>1</v>
      </c>
      <c r="M25" t="b">
        <v>1</v>
      </c>
      <c r="N25">
        <f>COUNTIFS(Tbl_Badge[Correct],Tbl_BadgeQ[[#This Row],[Response]],Tbl_Badge[Question],Tbl_BadgeQ[[#This Row],[Question]])</f>
        <v>0</v>
      </c>
      <c r="O25">
        <f>Tbl_BadgeQ[[#This Row],[Value]]/Tbl_BadgeQ[[#This Row],[Total count]]</f>
        <v>0</v>
      </c>
    </row>
    <row r="26" spans="2:15">
      <c r="I26" t="s">
        <v>351</v>
      </c>
      <c r="J26">
        <v>4</v>
      </c>
      <c r="K26">
        <v>12</v>
      </c>
      <c r="L26">
        <f>COUNTIF(Tbl_Badge[Page],Tbl_BadgeQ[[#This Row],[Page]])/COUNTIF(Tbl_Badge[Page],Tbl_BadgeQ[[#This Row],[Page]])</f>
        <v>1</v>
      </c>
      <c r="M26" t="b">
        <v>0</v>
      </c>
      <c r="N26">
        <f>COUNTIFS(Tbl_Badge[Correct],Tbl_BadgeQ[[#This Row],[Response]],Tbl_Badge[Question],Tbl_BadgeQ[[#This Row],[Question]])</f>
        <v>1</v>
      </c>
      <c r="O26">
        <f>Tbl_BadgeQ[[#This Row],[Value]]/Tbl_BadgeQ[[#This Row],[Total count]]</f>
        <v>1</v>
      </c>
    </row>
    <row r="27" spans="2:15">
      <c r="I27" t="s">
        <v>350</v>
      </c>
      <c r="J27">
        <v>4</v>
      </c>
      <c r="K27">
        <v>13</v>
      </c>
      <c r="L27">
        <f>COUNTIF(Tbl_Badge[Page],Tbl_BadgeQ[[#This Row],[Page]])/COUNTIF(Tbl_Badge[Page],Tbl_BadgeQ[[#This Row],[Page]])</f>
        <v>1</v>
      </c>
      <c r="M27" t="b">
        <v>1</v>
      </c>
      <c r="N27">
        <f>COUNTIFS(Tbl_Badge[Correct],Tbl_BadgeQ[[#This Row],[Response]],Tbl_Badge[Question],Tbl_BadgeQ[[#This Row],[Question]])</f>
        <v>0</v>
      </c>
      <c r="O27">
        <f>Tbl_BadgeQ[[#This Row],[Value]]/Tbl_BadgeQ[[#This Row],[Total count]]</f>
        <v>0</v>
      </c>
    </row>
    <row r="28" spans="2:15">
      <c r="I28" t="s">
        <v>351</v>
      </c>
      <c r="J28">
        <v>4</v>
      </c>
      <c r="K28">
        <v>13</v>
      </c>
      <c r="L28">
        <f>COUNTIF(Tbl_Badge[Page],Tbl_BadgeQ[[#This Row],[Page]])/COUNTIF(Tbl_Badge[Page],Tbl_BadgeQ[[#This Row],[Page]])</f>
        <v>1</v>
      </c>
      <c r="M28" t="b">
        <v>0</v>
      </c>
      <c r="N28">
        <f>COUNTIFS(Tbl_Badge[Correct],Tbl_BadgeQ[[#This Row],[Response]],Tbl_Badge[Question],Tbl_BadgeQ[[#This Row],[Question]])</f>
        <v>1</v>
      </c>
      <c r="O28">
        <f>Tbl_BadgeQ[[#This Row],[Value]]/Tbl_BadgeQ[[#This Row],[Total count]]</f>
        <v>1</v>
      </c>
    </row>
    <row r="29" spans="2:15">
      <c r="I29" t="s">
        <v>350</v>
      </c>
      <c r="J29">
        <v>5</v>
      </c>
      <c r="K29">
        <v>14</v>
      </c>
      <c r="L29">
        <f>COUNTIF(Tbl_Badge[Page],Tbl_BadgeQ[[#This Row],[Page]])/COUNTIF(Tbl_Badge[Page],Tbl_BadgeQ[[#This Row],[Page]])</f>
        <v>1</v>
      </c>
      <c r="M29" t="b">
        <v>1</v>
      </c>
      <c r="N29">
        <f>COUNTIFS(Tbl_Badge[Correct],Tbl_BadgeQ[[#This Row],[Response]],Tbl_Badge[Question],Tbl_BadgeQ[[#This Row],[Question]])</f>
        <v>0</v>
      </c>
      <c r="O29">
        <f>Tbl_BadgeQ[[#This Row],[Value]]/Tbl_BadgeQ[[#This Row],[Total count]]</f>
        <v>0</v>
      </c>
    </row>
    <row r="30" spans="2:15">
      <c r="I30" t="s">
        <v>351</v>
      </c>
      <c r="J30">
        <v>5</v>
      </c>
      <c r="K30">
        <v>14</v>
      </c>
      <c r="L30">
        <f>COUNTIF(Tbl_Badge[Page],Tbl_BadgeQ[[#This Row],[Page]])/COUNTIF(Tbl_Badge[Page],Tbl_BadgeQ[[#This Row],[Page]])</f>
        <v>1</v>
      </c>
      <c r="M30" t="b">
        <v>0</v>
      </c>
      <c r="N30">
        <f>COUNTIFS(Tbl_Badge[Correct],Tbl_BadgeQ[[#This Row],[Response]],Tbl_Badge[Question],Tbl_BadgeQ[[#This Row],[Question]])</f>
        <v>1</v>
      </c>
      <c r="O30">
        <f>Tbl_BadgeQ[[#This Row],[Value]]/Tbl_BadgeQ[[#This Row],[Total count]]</f>
        <v>1</v>
      </c>
    </row>
    <row r="31" spans="2:15">
      <c r="I31" t="s">
        <v>350</v>
      </c>
      <c r="J31">
        <v>5</v>
      </c>
      <c r="K31">
        <v>15</v>
      </c>
      <c r="L31">
        <f>COUNTIF(Tbl_Badge[Page],Tbl_BadgeQ[[#This Row],[Page]])/COUNTIF(Tbl_Badge[Page],Tbl_BadgeQ[[#This Row],[Page]])</f>
        <v>1</v>
      </c>
      <c r="M31" t="b">
        <v>1</v>
      </c>
      <c r="N31">
        <f>COUNTIFS(Tbl_Badge[Correct],Tbl_BadgeQ[[#This Row],[Response]],Tbl_Badge[Question],Tbl_BadgeQ[[#This Row],[Question]])</f>
        <v>0</v>
      </c>
      <c r="O31">
        <f>Tbl_BadgeQ[[#This Row],[Value]]/Tbl_BadgeQ[[#This Row],[Total count]]</f>
        <v>0</v>
      </c>
    </row>
    <row r="32" spans="2:15">
      <c r="I32" t="s">
        <v>351</v>
      </c>
      <c r="J32">
        <v>5</v>
      </c>
      <c r="K32">
        <v>15</v>
      </c>
      <c r="L32">
        <f>COUNTIF(Tbl_Badge[Page],Tbl_BadgeQ[[#This Row],[Page]])/COUNTIF(Tbl_Badge[Page],Tbl_BadgeQ[[#This Row],[Page]])</f>
        <v>1</v>
      </c>
      <c r="M32" t="b">
        <v>0</v>
      </c>
      <c r="N32">
        <f>COUNTIFS(Tbl_Badge[Correct],Tbl_BadgeQ[[#This Row],[Response]],Tbl_Badge[Question],Tbl_BadgeQ[[#This Row],[Question]])</f>
        <v>1</v>
      </c>
      <c r="O32">
        <f>Tbl_BadgeQ[[#This Row],[Value]]/Tbl_BadgeQ[[#This Row],[Total count]]</f>
        <v>1</v>
      </c>
    </row>
    <row r="33" spans="9:15">
      <c r="I33" t="s">
        <v>350</v>
      </c>
      <c r="J33">
        <v>5</v>
      </c>
      <c r="K33">
        <v>16</v>
      </c>
      <c r="L33">
        <f>COUNTIF(Tbl_Badge[Page],Tbl_BadgeQ[[#This Row],[Page]])/COUNTIF(Tbl_Badge[Page],Tbl_BadgeQ[[#This Row],[Page]])</f>
        <v>1</v>
      </c>
      <c r="M33" t="b">
        <v>1</v>
      </c>
      <c r="N33">
        <f>COUNTIFS(Tbl_Badge[Correct],Tbl_BadgeQ[[#This Row],[Response]],Tbl_Badge[Question],Tbl_BadgeQ[[#This Row],[Question]])</f>
        <v>0</v>
      </c>
      <c r="O33">
        <f>Tbl_BadgeQ[[#This Row],[Value]]/Tbl_BadgeQ[[#This Row],[Total count]]</f>
        <v>0</v>
      </c>
    </row>
    <row r="34" spans="9:15">
      <c r="I34" t="s">
        <v>351</v>
      </c>
      <c r="J34">
        <v>5</v>
      </c>
      <c r="K34">
        <v>16</v>
      </c>
      <c r="L34">
        <f>COUNTIF(Tbl_Badge[Page],Tbl_BadgeQ[[#This Row],[Page]])/COUNTIF(Tbl_Badge[Page],Tbl_BadgeQ[[#This Row],[Page]])</f>
        <v>1</v>
      </c>
      <c r="M34" t="b">
        <v>0</v>
      </c>
      <c r="N34">
        <f>COUNTIFS(Tbl_Badge[Correct],Tbl_BadgeQ[[#This Row],[Response]],Tbl_Badge[Question],Tbl_BadgeQ[[#This Row],[Question]])</f>
        <v>1</v>
      </c>
      <c r="O34">
        <f>Tbl_BadgeQ[[#This Row],[Value]]/Tbl_BadgeQ[[#This Row],[Total count]]</f>
        <v>1</v>
      </c>
    </row>
    <row r="35" spans="9:15">
      <c r="I35" t="s">
        <v>350</v>
      </c>
      <c r="J35">
        <v>5</v>
      </c>
      <c r="K35">
        <v>17</v>
      </c>
      <c r="L35">
        <f>COUNTIF(Tbl_Badge[Page],Tbl_BadgeQ[[#This Row],[Page]])/COUNTIF(Tbl_Badge[Page],Tbl_BadgeQ[[#This Row],[Page]])</f>
        <v>1</v>
      </c>
      <c r="M35" t="b">
        <v>1</v>
      </c>
      <c r="N35">
        <f>COUNTIFS(Tbl_Badge[Correct],Tbl_BadgeQ[[#This Row],[Response]],Tbl_Badge[Question],Tbl_BadgeQ[[#This Row],[Question]])</f>
        <v>0</v>
      </c>
      <c r="O35">
        <f>Tbl_BadgeQ[[#This Row],[Value]]/Tbl_BadgeQ[[#This Row],[Total count]]</f>
        <v>0</v>
      </c>
    </row>
    <row r="36" spans="9:15">
      <c r="I36" t="s">
        <v>351</v>
      </c>
      <c r="J36">
        <v>5</v>
      </c>
      <c r="K36">
        <v>17</v>
      </c>
      <c r="L36">
        <f>COUNTIF(Tbl_Badge[Page],Tbl_BadgeQ[[#This Row],[Page]])/COUNTIF(Tbl_Badge[Page],Tbl_BadgeQ[[#This Row],[Page]])</f>
        <v>1</v>
      </c>
      <c r="M36" t="b">
        <v>0</v>
      </c>
      <c r="N36">
        <f>COUNTIFS(Tbl_Badge[Correct],Tbl_BadgeQ[[#This Row],[Response]],Tbl_Badge[Question],Tbl_BadgeQ[[#This Row],[Question]])</f>
        <v>1</v>
      </c>
      <c r="O36">
        <f>Tbl_BadgeQ[[#This Row],[Value]]/Tbl_BadgeQ[[#This Row],[Total count]]</f>
        <v>1</v>
      </c>
    </row>
  </sheetData>
  <phoneticPr fontId="1" type="noConversion"/>
  <pageMargins left="0.7" right="0.7" top="0.75" bottom="0.75" header="0.3" footer="0.3"/>
  <drawing r:id="rId1"/>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B216D-DD3E-43B2-B328-1A3FB560AA2F}">
  <sheetPr codeName="Sheet14">
    <tabColor theme="6" tint="0.79998168889431442"/>
  </sheetPr>
  <dimension ref="A1:G30"/>
  <sheetViews>
    <sheetView showGridLines="0" zoomScaleNormal="100" workbookViewId="0"/>
  </sheetViews>
  <sheetFormatPr defaultColWidth="0" defaultRowHeight="18.75" customHeight="1" zeroHeight="1"/>
  <cols>
    <col min="1" max="1" width="0.25" style="3" customWidth="1"/>
    <col min="2" max="2" width="5.25" style="3" customWidth="1"/>
    <col min="3" max="3" width="5.625" style="3" customWidth="1"/>
    <col min="4" max="4" width="59.375" style="3" customWidth="1"/>
    <col min="5" max="6" width="5.625" style="3" customWidth="1"/>
    <col min="7" max="7" width="0" style="3" hidden="1" customWidth="1"/>
    <col min="8" max="16384" width="9" style="3" hidden="1"/>
  </cols>
  <sheetData>
    <row r="1" spans="1:5" ht="18.75" customHeight="1" thickBot="1">
      <c r="A1" s="52" t="s">
        <v>30</v>
      </c>
    </row>
    <row r="2" spans="1:5" ht="33.75" customHeight="1">
      <c r="A2" s="52" t="s">
        <v>368</v>
      </c>
      <c r="C2" s="4"/>
      <c r="D2" s="56" t="str">
        <f>Backend_Badge!U9</f>
        <v>Keep working!</v>
      </c>
      <c r="E2" s="5"/>
    </row>
    <row r="3" spans="1:5" ht="3.75" customHeight="1">
      <c r="A3" s="52" t="s">
        <v>369</v>
      </c>
      <c r="C3" s="6"/>
      <c r="D3" s="57"/>
      <c r="E3" s="8"/>
    </row>
    <row r="4" spans="1:5" ht="22.5" customHeight="1">
      <c r="A4" s="55" t="s">
        <v>370</v>
      </c>
      <c r="C4" s="6"/>
      <c r="D4" s="58">
        <v>0</v>
      </c>
      <c r="E4" s="8"/>
    </row>
    <row r="5" spans="1:5" ht="3.75" customHeight="1">
      <c r="A5" s="55"/>
      <c r="C5" s="6"/>
      <c r="D5" s="59"/>
      <c r="E5" s="8"/>
    </row>
    <row r="6" spans="1:5" ht="7.5" customHeight="1">
      <c r="A6" s="55"/>
      <c r="C6" s="6"/>
      <c r="D6" s="7"/>
      <c r="E6" s="8"/>
    </row>
    <row r="7" spans="1:5" ht="26.25" customHeight="1">
      <c r="A7" s="52"/>
      <c r="C7" s="6"/>
      <c r="D7" s="233" t="str">
        <f>Backend_Badge!U10</f>
        <v>Keep answering questions and completing reflections.</v>
      </c>
      <c r="E7" s="8"/>
    </row>
    <row r="8" spans="1:5" ht="18.75" customHeight="1">
      <c r="A8" s="52"/>
      <c r="C8" s="6"/>
      <c r="D8" s="233"/>
      <c r="E8" s="8"/>
    </row>
    <row r="9" spans="1:5" ht="18.75" customHeight="1">
      <c r="A9" s="52"/>
      <c r="C9" s="6"/>
      <c r="D9" s="7"/>
      <c r="E9" s="8"/>
    </row>
    <row r="10" spans="1:5" ht="18.75" customHeight="1">
      <c r="C10" s="6"/>
      <c r="D10" s="7"/>
      <c r="E10" s="8"/>
    </row>
    <row r="11" spans="1:5" ht="18.75" customHeight="1">
      <c r="C11" s="6"/>
      <c r="D11" s="7"/>
      <c r="E11" s="8"/>
    </row>
    <row r="12" spans="1:5" ht="18.75" customHeight="1">
      <c r="C12" s="6"/>
      <c r="D12" s="7"/>
      <c r="E12" s="8"/>
    </row>
    <row r="13" spans="1:5" ht="18.75" customHeight="1">
      <c r="C13" s="6"/>
      <c r="D13" s="7"/>
      <c r="E13" s="8"/>
    </row>
    <row r="14" spans="1:5" ht="18.75" customHeight="1">
      <c r="C14" s="6"/>
      <c r="D14" s="7"/>
      <c r="E14" s="8"/>
    </row>
    <row r="15" spans="1:5" ht="18.75" customHeight="1">
      <c r="C15" s="6"/>
      <c r="D15" s="7"/>
      <c r="E15" s="8"/>
    </row>
    <row r="16" spans="1:5" ht="18.75" customHeight="1">
      <c r="C16" s="6"/>
      <c r="D16" s="7"/>
      <c r="E16" s="8"/>
    </row>
    <row r="17" spans="3:5" ht="18.75" customHeight="1">
      <c r="C17" s="6"/>
      <c r="D17" s="7"/>
      <c r="E17" s="8"/>
    </row>
    <row r="18" spans="3:5" ht="18.75" customHeight="1">
      <c r="C18" s="6"/>
      <c r="D18" s="7"/>
      <c r="E18" s="8"/>
    </row>
    <row r="19" spans="3:5" ht="18.75" customHeight="1">
      <c r="C19" s="6"/>
      <c r="D19" s="7"/>
      <c r="E19" s="8"/>
    </row>
    <row r="20" spans="3:5" ht="18.75" customHeight="1">
      <c r="C20" s="6"/>
      <c r="D20" s="7"/>
      <c r="E20" s="8"/>
    </row>
    <row r="21" spans="3:5" ht="18.75" customHeight="1">
      <c r="C21" s="6"/>
      <c r="D21" s="7"/>
      <c r="E21" s="8"/>
    </row>
    <row r="22" spans="3:5" ht="18.75" customHeight="1">
      <c r="C22" s="6"/>
      <c r="D22" s="7"/>
      <c r="E22" s="8"/>
    </row>
    <row r="23" spans="3:5" ht="18.75" customHeight="1">
      <c r="C23" s="6"/>
      <c r="D23" s="7"/>
      <c r="E23" s="8"/>
    </row>
    <row r="24" spans="3:5" ht="18.75" customHeight="1">
      <c r="C24" s="6"/>
      <c r="D24" s="7"/>
      <c r="E24" s="8"/>
    </row>
    <row r="25" spans="3:5" ht="18.75" customHeight="1">
      <c r="C25" s="6"/>
      <c r="D25" s="7"/>
      <c r="E25" s="8"/>
    </row>
    <row r="26" spans="3:5" ht="18.75" customHeight="1">
      <c r="C26" s="6"/>
      <c r="D26" s="7"/>
      <c r="E26" s="8"/>
    </row>
    <row r="27" spans="3:5" ht="18.75" customHeight="1">
      <c r="C27" s="6"/>
      <c r="D27" s="7"/>
      <c r="E27" s="8"/>
    </row>
    <row r="28" spans="3:5" ht="18.75" customHeight="1" thickBot="1">
      <c r="C28" s="9"/>
      <c r="D28" s="10"/>
      <c r="E28" s="11"/>
    </row>
    <row r="29" spans="3:5" ht="18.75" customHeight="1"/>
    <row r="30" spans="3:5" ht="18.75" customHeight="1"/>
  </sheetData>
  <mergeCells count="1">
    <mergeCell ref="D7:D8"/>
  </mergeCell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2" id="{2BE1BC53-CFAA-44A9-BEE5-926B1372CB2F}">
            <xm:f>Backend_Badge!$V$7=1</xm:f>
            <x14:dxf>
              <font>
                <b val="0"/>
                <i/>
              </font>
              <fill>
                <patternFill>
                  <bgColor theme="8" tint="0.79998168889431442"/>
                </patternFill>
              </fill>
            </x14:dxf>
          </x14:cfRule>
          <x14:cfRule type="expression" priority="3" id="{C80699DC-2A80-4FA9-810F-C106BC736D6E}">
            <xm:f>Backend_Badge!$V$7=2</xm:f>
            <x14:dxf>
              <font>
                <b val="0"/>
                <i val="0"/>
              </font>
              <fill>
                <patternFill>
                  <bgColor theme="0"/>
                </patternFill>
              </fill>
            </x14:dxf>
          </x14:cfRule>
          <x14:cfRule type="expression" priority="4" id="{D393AC61-1ABD-4DD6-BAC3-93CF885FAFC1}">
            <xm:f>Backend_Badge!$V$7=3</xm:f>
            <x14:dxf>
              <font>
                <b val="0"/>
                <i/>
                <color theme="2"/>
              </font>
              <fill>
                <patternFill>
                  <bgColor theme="2"/>
                </patternFill>
              </fill>
            </x14:dxf>
          </x14:cfRule>
          <xm:sqref>D4</xm:sqref>
        </x14:conditionalFormatting>
        <x14:conditionalFormatting xmlns:xm="http://schemas.microsoft.com/office/excel/2006/main">
          <x14:cfRule type="expression" priority="1" id="{8F3CC0AD-7661-4D8B-AB0A-857AAE55C268}">
            <xm:f>Backend_Badge!$T$9=0</xm:f>
            <x14:dxf>
              <font>
                <color theme="3"/>
              </font>
              <fill>
                <patternFill>
                  <bgColor theme="2"/>
                </patternFill>
              </fill>
            </x14:dxf>
          </x14:cfRule>
          <xm:sqref>C5:E28 E4 C4 C2:E3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896BC-1FFA-48CF-8151-DAFFF75C786D}">
  <sheetPr codeName="Sheet13">
    <tabColor theme="6" tint="0.79998168889431442"/>
  </sheetPr>
  <dimension ref="A1:L142"/>
  <sheetViews>
    <sheetView topLeftCell="A106" zoomScaleNormal="100" workbookViewId="0">
      <selection activeCell="C106" sqref="C106:H115"/>
    </sheetView>
  </sheetViews>
  <sheetFormatPr defaultColWidth="0" defaultRowHeight="14.45" zeroHeight="1"/>
  <cols>
    <col min="1" max="1" width="0.25" style="3" customWidth="1"/>
    <col min="2" max="2" width="1.625" style="3" customWidth="1"/>
    <col min="3" max="3" width="8.875" style="3" customWidth="1"/>
    <col min="4" max="4" width="35.625" style="3" customWidth="1"/>
    <col min="5" max="6" width="8.875" style="3" customWidth="1"/>
    <col min="7" max="7" width="9.5" style="3" customWidth="1"/>
    <col min="8" max="8" width="8.875" style="3" customWidth="1"/>
    <col min="9" max="9" width="1.875" style="3" customWidth="1"/>
    <col min="10" max="12" width="0" style="3" hidden="1" customWidth="1"/>
    <col min="13" max="16384" width="8.875" style="3" hidden="1"/>
  </cols>
  <sheetData>
    <row r="1" spans="1:8" ht="11.25" customHeight="1">
      <c r="A1" s="52" t="s">
        <v>371</v>
      </c>
    </row>
    <row r="2" spans="1:8" ht="22.5" customHeight="1">
      <c r="A2" s="52" t="s">
        <v>372</v>
      </c>
      <c r="C2" s="279" t="s">
        <v>373</v>
      </c>
      <c r="D2" s="279"/>
      <c r="E2" s="279"/>
      <c r="F2" s="279"/>
      <c r="G2" s="279"/>
      <c r="H2" s="279"/>
    </row>
    <row r="3" spans="1:8" ht="15.75" customHeight="1">
      <c r="A3" s="52" t="s">
        <v>374</v>
      </c>
      <c r="C3" s="18"/>
    </row>
    <row r="4" spans="1:8" ht="18.75" customHeight="1" thickBot="1">
      <c r="A4" s="52" t="s">
        <v>375</v>
      </c>
      <c r="C4" s="3" t="s">
        <v>352</v>
      </c>
      <c r="D4" s="46"/>
    </row>
    <row r="5" spans="1:8" ht="18.75" customHeight="1" thickBot="1">
      <c r="A5" s="52" t="s">
        <v>55</v>
      </c>
      <c r="C5" s="3" t="s">
        <v>376</v>
      </c>
      <c r="D5" s="23"/>
    </row>
    <row r="6" spans="1:8" ht="18.75" customHeight="1" thickBot="1">
      <c r="C6" s="3" t="s">
        <v>377</v>
      </c>
      <c r="D6" s="23"/>
    </row>
    <row r="7" spans="1:8"/>
    <row r="8" spans="1:8" ht="75.75" customHeight="1">
      <c r="C8" s="234" t="s">
        <v>378</v>
      </c>
      <c r="D8" s="234"/>
      <c r="E8" s="234"/>
      <c r="F8" s="234"/>
      <c r="G8" s="234"/>
      <c r="H8" s="234"/>
    </row>
    <row r="9" spans="1:8" ht="15" customHeight="1"/>
    <row r="10" spans="1:8" ht="12.95" customHeight="1">
      <c r="C10" s="235" t="s">
        <v>379</v>
      </c>
      <c r="D10" s="235"/>
      <c r="E10" s="235"/>
      <c r="F10" s="235"/>
      <c r="G10" s="235"/>
      <c r="H10" s="235"/>
    </row>
    <row r="11" spans="1:8" ht="9.6" hidden="1" customHeight="1">
      <c r="C11" s="235"/>
      <c r="D11" s="235"/>
      <c r="E11" s="235"/>
      <c r="F11" s="235"/>
      <c r="G11" s="235"/>
      <c r="H11" s="235"/>
    </row>
    <row r="12" spans="1:8" ht="17.100000000000001" customHeight="1" thickBot="1">
      <c r="C12" s="236"/>
      <c r="D12" s="236"/>
      <c r="E12" s="236"/>
      <c r="F12" s="236"/>
      <c r="G12" s="236"/>
      <c r="H12" s="236"/>
    </row>
    <row r="13" spans="1:8" ht="11.1" customHeight="1">
      <c r="C13" s="237" t="str">
        <f>IF(Reflection_P1=0,"",Reflection_P1)</f>
        <v/>
      </c>
      <c r="D13" s="238"/>
      <c r="E13" s="238"/>
      <c r="F13" s="238"/>
      <c r="G13" s="238"/>
      <c r="H13" s="239"/>
    </row>
    <row r="14" spans="1:8" ht="15" customHeight="1">
      <c r="C14" s="240"/>
      <c r="D14" s="91"/>
      <c r="E14" s="91"/>
      <c r="F14" s="91"/>
      <c r="G14" s="91"/>
      <c r="H14" s="241"/>
    </row>
    <row r="15" spans="1:8" ht="15" customHeight="1">
      <c r="C15" s="240"/>
      <c r="D15" s="91"/>
      <c r="E15" s="91"/>
      <c r="F15" s="91"/>
      <c r="G15" s="91"/>
      <c r="H15" s="241"/>
    </row>
    <row r="16" spans="1:8" ht="15" customHeight="1">
      <c r="C16" s="240"/>
      <c r="D16" s="91"/>
      <c r="E16" s="91"/>
      <c r="F16" s="91"/>
      <c r="G16" s="91"/>
      <c r="H16" s="241"/>
    </row>
    <row r="17" spans="3:8" ht="15" customHeight="1">
      <c r="C17" s="240"/>
      <c r="D17" s="91"/>
      <c r="E17" s="91"/>
      <c r="F17" s="91"/>
      <c r="G17" s="91"/>
      <c r="H17" s="241"/>
    </row>
    <row r="18" spans="3:8" ht="15" customHeight="1">
      <c r="C18" s="240"/>
      <c r="D18" s="91"/>
      <c r="E18" s="91"/>
      <c r="F18" s="91"/>
      <c r="G18" s="91"/>
      <c r="H18" s="241"/>
    </row>
    <row r="19" spans="3:8" ht="15" customHeight="1">
      <c r="C19" s="240"/>
      <c r="D19" s="91"/>
      <c r="E19" s="91"/>
      <c r="F19" s="91"/>
      <c r="G19" s="91"/>
      <c r="H19" s="241"/>
    </row>
    <row r="20" spans="3:8" ht="15" customHeight="1">
      <c r="C20" s="240"/>
      <c r="D20" s="91"/>
      <c r="E20" s="91"/>
      <c r="F20" s="91"/>
      <c r="G20" s="91"/>
      <c r="H20" s="241"/>
    </row>
    <row r="21" spans="3:8" ht="15" customHeight="1">
      <c r="C21" s="240"/>
      <c r="D21" s="91"/>
      <c r="E21" s="91"/>
      <c r="F21" s="91"/>
      <c r="G21" s="91"/>
      <c r="H21" s="241"/>
    </row>
    <row r="22" spans="3:8" ht="15" customHeight="1">
      <c r="C22" s="240"/>
      <c r="D22" s="91"/>
      <c r="E22" s="91"/>
      <c r="F22" s="91"/>
      <c r="G22" s="91"/>
      <c r="H22" s="241"/>
    </row>
    <row r="23" spans="3:8" ht="15" customHeight="1">
      <c r="C23" s="242"/>
      <c r="D23" s="243"/>
      <c r="E23" s="243"/>
      <c r="F23" s="243"/>
      <c r="G23" s="243"/>
      <c r="H23" s="244"/>
    </row>
    <row r="24" spans="3:8" ht="11.25" customHeight="1"/>
    <row r="25" spans="3:8" ht="15" customHeight="1">
      <c r="C25" s="235" t="s">
        <v>380</v>
      </c>
      <c r="D25" s="235"/>
      <c r="E25" s="235"/>
      <c r="F25" s="235"/>
      <c r="G25" s="235"/>
      <c r="H25" s="235"/>
    </row>
    <row r="26" spans="3:8" ht="15" customHeight="1">
      <c r="C26" s="235"/>
      <c r="D26" s="235"/>
      <c r="E26" s="235"/>
      <c r="F26" s="235"/>
      <c r="G26" s="235"/>
      <c r="H26" s="235"/>
    </row>
    <row r="27" spans="3:8" ht="15" customHeight="1">
      <c r="C27" s="235"/>
      <c r="D27" s="235"/>
      <c r="E27" s="235"/>
      <c r="F27" s="235"/>
      <c r="G27" s="235"/>
      <c r="H27" s="235"/>
    </row>
    <row r="28" spans="3:8" ht="3" customHeight="1">
      <c r="C28" s="235"/>
      <c r="D28" s="235"/>
      <c r="E28" s="235"/>
      <c r="F28" s="235"/>
      <c r="G28" s="235"/>
      <c r="H28" s="235"/>
    </row>
    <row r="29" spans="3:8" ht="15" customHeight="1">
      <c r="C29" s="254" t="str">
        <f>IF(Reflection_P2=0,"",Reflection_P2)</f>
        <v/>
      </c>
      <c r="D29" s="255"/>
      <c r="E29" s="255"/>
      <c r="F29" s="255"/>
      <c r="G29" s="255"/>
      <c r="H29" s="256"/>
    </row>
    <row r="30" spans="3:8" ht="15" customHeight="1">
      <c r="C30" s="257"/>
      <c r="D30" s="91"/>
      <c r="E30" s="91"/>
      <c r="F30" s="91"/>
      <c r="G30" s="91"/>
      <c r="H30" s="258"/>
    </row>
    <row r="31" spans="3:8" ht="15" customHeight="1">
      <c r="C31" s="257"/>
      <c r="D31" s="91"/>
      <c r="E31" s="91"/>
      <c r="F31" s="91"/>
      <c r="G31" s="91"/>
      <c r="H31" s="258"/>
    </row>
    <row r="32" spans="3:8" ht="15" customHeight="1">
      <c r="C32" s="257"/>
      <c r="D32" s="91"/>
      <c r="E32" s="91"/>
      <c r="F32" s="91"/>
      <c r="G32" s="91"/>
      <c r="H32" s="258"/>
    </row>
    <row r="33" spans="3:8" ht="15" customHeight="1">
      <c r="C33" s="257"/>
      <c r="D33" s="91"/>
      <c r="E33" s="91"/>
      <c r="F33" s="91"/>
      <c r="G33" s="91"/>
      <c r="H33" s="258"/>
    </row>
    <row r="34" spans="3:8" ht="15" customHeight="1">
      <c r="C34" s="257"/>
      <c r="D34" s="91"/>
      <c r="E34" s="91"/>
      <c r="F34" s="91"/>
      <c r="G34" s="91"/>
      <c r="H34" s="258"/>
    </row>
    <row r="35" spans="3:8" ht="15" customHeight="1">
      <c r="C35" s="257"/>
      <c r="D35" s="91"/>
      <c r="E35" s="91"/>
      <c r="F35" s="91"/>
      <c r="G35" s="91"/>
      <c r="H35" s="258"/>
    </row>
    <row r="36" spans="3:8" ht="15" customHeight="1">
      <c r="C36" s="257"/>
      <c r="D36" s="91"/>
      <c r="E36" s="91"/>
      <c r="F36" s="91"/>
      <c r="G36" s="91"/>
      <c r="H36" s="258"/>
    </row>
    <row r="37" spans="3:8" ht="15" customHeight="1">
      <c r="C37" s="257"/>
      <c r="D37" s="91"/>
      <c r="E37" s="91"/>
      <c r="F37" s="91"/>
      <c r="G37" s="91"/>
      <c r="H37" s="258"/>
    </row>
    <row r="38" spans="3:8" ht="15" customHeight="1">
      <c r="C38" s="257"/>
      <c r="D38" s="91"/>
      <c r="E38" s="91"/>
      <c r="F38" s="91"/>
      <c r="G38" s="91"/>
      <c r="H38" s="258"/>
    </row>
    <row r="39" spans="3:8" ht="15" customHeight="1">
      <c r="C39" s="259"/>
      <c r="D39" s="260"/>
      <c r="E39" s="260"/>
      <c r="F39" s="260"/>
      <c r="G39" s="260"/>
      <c r="H39" s="261"/>
    </row>
    <row r="40" spans="3:8" ht="11.25" customHeight="1"/>
    <row r="41" spans="3:8" ht="12" customHeight="1">
      <c r="C41" s="235" t="s">
        <v>381</v>
      </c>
      <c r="D41" s="235"/>
      <c r="E41" s="235"/>
      <c r="F41" s="235"/>
      <c r="G41" s="235"/>
      <c r="H41" s="235"/>
    </row>
    <row r="42" spans="3:8" ht="8.1" customHeight="1">
      <c r="C42" s="235"/>
      <c r="D42" s="235"/>
      <c r="E42" s="235"/>
      <c r="F42" s="235"/>
      <c r="G42" s="235"/>
      <c r="H42" s="235"/>
    </row>
    <row r="43" spans="3:8" ht="15" customHeight="1">
      <c r="C43" s="235"/>
      <c r="D43" s="235"/>
      <c r="E43" s="235"/>
      <c r="F43" s="235"/>
      <c r="G43" s="235"/>
      <c r="H43" s="235"/>
    </row>
    <row r="44" spans="3:8" ht="15" customHeight="1">
      <c r="C44" s="235"/>
      <c r="D44" s="235"/>
      <c r="E44" s="235"/>
      <c r="F44" s="235"/>
      <c r="G44" s="235"/>
      <c r="H44" s="235"/>
    </row>
    <row r="45" spans="3:8" ht="15" customHeight="1">
      <c r="C45" s="254" t="str">
        <f>IF(Reflection_P3=0,"",Reflection_P3)</f>
        <v/>
      </c>
      <c r="D45" s="255"/>
      <c r="E45" s="255"/>
      <c r="F45" s="255"/>
      <c r="G45" s="255"/>
      <c r="H45" s="256"/>
    </row>
    <row r="46" spans="3:8" ht="15" customHeight="1">
      <c r="C46" s="257"/>
      <c r="D46" s="91"/>
      <c r="E46" s="91"/>
      <c r="F46" s="91"/>
      <c r="G46" s="91"/>
      <c r="H46" s="258"/>
    </row>
    <row r="47" spans="3:8" ht="15" customHeight="1">
      <c r="C47" s="257"/>
      <c r="D47" s="91"/>
      <c r="E47" s="91"/>
      <c r="F47" s="91"/>
      <c r="G47" s="91"/>
      <c r="H47" s="258"/>
    </row>
    <row r="48" spans="3:8" ht="15" customHeight="1">
      <c r="C48" s="257"/>
      <c r="D48" s="91"/>
      <c r="E48" s="91"/>
      <c r="F48" s="91"/>
      <c r="G48" s="91"/>
      <c r="H48" s="258"/>
    </row>
    <row r="49" spans="3:8" ht="15" customHeight="1">
      <c r="C49" s="257"/>
      <c r="D49" s="91"/>
      <c r="E49" s="91"/>
      <c r="F49" s="91"/>
      <c r="G49" s="91"/>
      <c r="H49" s="258"/>
    </row>
    <row r="50" spans="3:8" ht="15" customHeight="1">
      <c r="C50" s="257"/>
      <c r="D50" s="91"/>
      <c r="E50" s="91"/>
      <c r="F50" s="91"/>
      <c r="G50" s="91"/>
      <c r="H50" s="258"/>
    </row>
    <row r="51" spans="3:8" ht="15" customHeight="1">
      <c r="C51" s="257"/>
      <c r="D51" s="91"/>
      <c r="E51" s="91"/>
      <c r="F51" s="91"/>
      <c r="G51" s="91"/>
      <c r="H51" s="258"/>
    </row>
    <row r="52" spans="3:8" ht="15" customHeight="1">
      <c r="C52" s="257"/>
      <c r="D52" s="91"/>
      <c r="E52" s="91"/>
      <c r="F52" s="91"/>
      <c r="G52" s="91"/>
      <c r="H52" s="258"/>
    </row>
    <row r="53" spans="3:8" ht="15" customHeight="1">
      <c r="C53" s="257"/>
      <c r="D53" s="91"/>
      <c r="E53" s="91"/>
      <c r="F53" s="91"/>
      <c r="G53" s="91"/>
      <c r="H53" s="258"/>
    </row>
    <row r="54" spans="3:8" ht="15" customHeight="1">
      <c r="C54" s="259"/>
      <c r="D54" s="260"/>
      <c r="E54" s="260"/>
      <c r="F54" s="260"/>
      <c r="G54" s="260"/>
      <c r="H54" s="261"/>
    </row>
    <row r="55" spans="3:8" ht="11.25" customHeight="1"/>
    <row r="56" spans="3:8" ht="15" customHeight="1">
      <c r="C56" s="235" t="s">
        <v>382</v>
      </c>
      <c r="D56" s="235"/>
      <c r="E56" s="235"/>
      <c r="F56" s="235"/>
      <c r="G56" s="235"/>
      <c r="H56" s="235"/>
    </row>
    <row r="57" spans="3:8" ht="3" customHeight="1">
      <c r="C57" s="235"/>
      <c r="D57" s="235"/>
      <c r="E57" s="235"/>
      <c r="F57" s="235"/>
      <c r="G57" s="235"/>
      <c r="H57" s="235"/>
    </row>
    <row r="58" spans="3:8" ht="15" customHeight="1">
      <c r="C58" s="235"/>
      <c r="D58" s="235"/>
      <c r="E58" s="235"/>
      <c r="F58" s="235"/>
      <c r="G58" s="235"/>
      <c r="H58" s="235"/>
    </row>
    <row r="59" spans="3:8" ht="17.100000000000001" customHeight="1" thickBot="1">
      <c r="C59" s="235"/>
      <c r="D59" s="235"/>
      <c r="E59" s="235"/>
      <c r="F59" s="235"/>
      <c r="G59" s="235"/>
      <c r="H59" s="235"/>
    </row>
    <row r="60" spans="3:8" ht="15" hidden="1" customHeight="1" thickBot="1">
      <c r="C60" s="235"/>
      <c r="D60" s="235"/>
      <c r="E60" s="235"/>
      <c r="F60" s="235"/>
      <c r="G60" s="235"/>
      <c r="H60" s="235"/>
    </row>
    <row r="61" spans="3:8" ht="15" customHeight="1">
      <c r="C61" s="262" t="str">
        <f>IF(Reflection_P4=0,"",Reflection_P4)</f>
        <v/>
      </c>
      <c r="D61" s="263"/>
      <c r="E61" s="263"/>
      <c r="F61" s="263"/>
      <c r="G61" s="263"/>
      <c r="H61" s="264"/>
    </row>
    <row r="62" spans="3:8" ht="15" customHeight="1">
      <c r="C62" s="265"/>
      <c r="D62" s="249"/>
      <c r="E62" s="249"/>
      <c r="F62" s="249"/>
      <c r="G62" s="249"/>
      <c r="H62" s="266"/>
    </row>
    <row r="63" spans="3:8" ht="15" customHeight="1">
      <c r="C63" s="265"/>
      <c r="D63" s="249"/>
      <c r="E63" s="249"/>
      <c r="F63" s="249"/>
      <c r="G63" s="249"/>
      <c r="H63" s="266"/>
    </row>
    <row r="64" spans="3:8" ht="15" customHeight="1">
      <c r="C64" s="265"/>
      <c r="D64" s="249"/>
      <c r="E64" s="249"/>
      <c r="F64" s="249"/>
      <c r="G64" s="249"/>
      <c r="H64" s="266"/>
    </row>
    <row r="65" spans="3:8" ht="15" customHeight="1">
      <c r="C65" s="265"/>
      <c r="D65" s="249"/>
      <c r="E65" s="249"/>
      <c r="F65" s="249"/>
      <c r="G65" s="249"/>
      <c r="H65" s="266"/>
    </row>
    <row r="66" spans="3:8" ht="15" customHeight="1">
      <c r="C66" s="265"/>
      <c r="D66" s="249"/>
      <c r="E66" s="249"/>
      <c r="F66" s="249"/>
      <c r="G66" s="249"/>
      <c r="H66" s="266"/>
    </row>
    <row r="67" spans="3:8" ht="15" customHeight="1">
      <c r="C67" s="265"/>
      <c r="D67" s="249"/>
      <c r="E67" s="249"/>
      <c r="F67" s="249"/>
      <c r="G67" s="249"/>
      <c r="H67" s="266"/>
    </row>
    <row r="68" spans="3:8" ht="15" customHeight="1">
      <c r="C68" s="265"/>
      <c r="D68" s="249"/>
      <c r="E68" s="249"/>
      <c r="F68" s="249"/>
      <c r="G68" s="249"/>
      <c r="H68" s="266"/>
    </row>
    <row r="69" spans="3:8" ht="15" customHeight="1">
      <c r="C69" s="265"/>
      <c r="D69" s="249"/>
      <c r="E69" s="249"/>
      <c r="F69" s="249"/>
      <c r="G69" s="249"/>
      <c r="H69" s="266"/>
    </row>
    <row r="70" spans="3:8" ht="15" customHeight="1">
      <c r="C70" s="267"/>
      <c r="D70" s="268"/>
      <c r="E70" s="268"/>
      <c r="F70" s="268"/>
      <c r="G70" s="268"/>
      <c r="H70" s="269"/>
    </row>
    <row r="71" spans="3:8" ht="11.25" customHeight="1"/>
    <row r="72" spans="3:8" ht="15" customHeight="1">
      <c r="C72" s="235" t="s">
        <v>383</v>
      </c>
      <c r="D72" s="235"/>
      <c r="E72" s="235"/>
      <c r="F72" s="235"/>
      <c r="G72" s="235"/>
      <c r="H72" s="235"/>
    </row>
    <row r="73" spans="3:8" ht="15" customHeight="1">
      <c r="C73" s="235"/>
      <c r="D73" s="235"/>
      <c r="E73" s="235"/>
      <c r="F73" s="235"/>
      <c r="G73" s="235"/>
      <c r="H73" s="235"/>
    </row>
    <row r="74" spans="3:8" ht="15" customHeight="1">
      <c r="C74" s="235"/>
      <c r="D74" s="235"/>
      <c r="E74" s="235"/>
      <c r="F74" s="235"/>
      <c r="G74" s="235"/>
      <c r="H74" s="235"/>
    </row>
    <row r="75" spans="3:8" ht="3" customHeight="1" thickBot="1">
      <c r="C75" s="270"/>
      <c r="D75" s="270"/>
      <c r="E75" s="270"/>
      <c r="F75" s="270"/>
      <c r="G75" s="270"/>
      <c r="H75" s="270"/>
    </row>
    <row r="76" spans="3:8" ht="15" customHeight="1">
      <c r="C76" s="262" t="str">
        <f>IF(Reflection_P5_1=0,"",Reflection_P5_1)</f>
        <v/>
      </c>
      <c r="D76" s="263"/>
      <c r="E76" s="263"/>
      <c r="F76" s="263"/>
      <c r="G76" s="263"/>
      <c r="H76" s="264"/>
    </row>
    <row r="77" spans="3:8" ht="15" customHeight="1">
      <c r="C77" s="265"/>
      <c r="D77" s="249"/>
      <c r="E77" s="249"/>
      <c r="F77" s="249"/>
      <c r="G77" s="249"/>
      <c r="H77" s="266"/>
    </row>
    <row r="78" spans="3:8" ht="15" customHeight="1">
      <c r="C78" s="265"/>
      <c r="D78" s="249"/>
      <c r="E78" s="249"/>
      <c r="F78" s="249"/>
      <c r="G78" s="249"/>
      <c r="H78" s="266"/>
    </row>
    <row r="79" spans="3:8" ht="15" customHeight="1">
      <c r="C79" s="265"/>
      <c r="D79" s="249"/>
      <c r="E79" s="249"/>
      <c r="F79" s="249"/>
      <c r="G79" s="249"/>
      <c r="H79" s="266"/>
    </row>
    <row r="80" spans="3:8" ht="15" customHeight="1">
      <c r="C80" s="265"/>
      <c r="D80" s="249"/>
      <c r="E80" s="249"/>
      <c r="F80" s="249"/>
      <c r="G80" s="249"/>
      <c r="H80" s="266"/>
    </row>
    <row r="81" spans="3:8" ht="15" customHeight="1">
      <c r="C81" s="265"/>
      <c r="D81" s="249"/>
      <c r="E81" s="249"/>
      <c r="F81" s="249"/>
      <c r="G81" s="249"/>
      <c r="H81" s="266"/>
    </row>
    <row r="82" spans="3:8" ht="15" customHeight="1">
      <c r="C82" s="265"/>
      <c r="D82" s="249"/>
      <c r="E82" s="249"/>
      <c r="F82" s="249"/>
      <c r="G82" s="249"/>
      <c r="H82" s="266"/>
    </row>
    <row r="83" spans="3:8" ht="15" customHeight="1">
      <c r="C83" s="265"/>
      <c r="D83" s="249"/>
      <c r="E83" s="249"/>
      <c r="F83" s="249"/>
      <c r="G83" s="249"/>
      <c r="H83" s="266"/>
    </row>
    <row r="84" spans="3:8" ht="15" customHeight="1">
      <c r="C84" s="265"/>
      <c r="D84" s="249"/>
      <c r="E84" s="249"/>
      <c r="F84" s="249"/>
      <c r="G84" s="249"/>
      <c r="H84" s="266"/>
    </row>
    <row r="85" spans="3:8" ht="15" customHeight="1">
      <c r="C85" s="267"/>
      <c r="D85" s="268"/>
      <c r="E85" s="268"/>
      <c r="F85" s="268"/>
      <c r="G85" s="268"/>
      <c r="H85" s="269"/>
    </row>
    <row r="86" spans="3:8" ht="11.25" customHeight="1"/>
    <row r="87" spans="3:8" ht="15" customHeight="1">
      <c r="C87" s="235" t="s">
        <v>384</v>
      </c>
      <c r="D87" s="235"/>
      <c r="E87" s="235"/>
      <c r="F87" s="235"/>
      <c r="G87" s="235"/>
      <c r="H87" s="235"/>
    </row>
    <row r="88" spans="3:8" ht="15" customHeight="1">
      <c r="C88" s="235"/>
      <c r="D88" s="235"/>
      <c r="E88" s="235"/>
      <c r="F88" s="235"/>
      <c r="G88" s="235"/>
      <c r="H88" s="235"/>
    </row>
    <row r="89" spans="3:8" ht="15" customHeight="1">
      <c r="C89" s="235"/>
      <c r="D89" s="235"/>
      <c r="E89" s="235"/>
      <c r="F89" s="235"/>
      <c r="G89" s="235"/>
      <c r="H89" s="235"/>
    </row>
    <row r="90" spans="3:8" ht="10.5" customHeight="1">
      <c r="C90" s="235"/>
      <c r="D90" s="235"/>
      <c r="E90" s="235"/>
      <c r="F90" s="235"/>
      <c r="G90" s="235"/>
      <c r="H90" s="235"/>
    </row>
    <row r="91" spans="3:8" ht="15" customHeight="1">
      <c r="C91" s="245" t="str">
        <f>IF(Reflection_P5_2=0,"",Reflection_P5_2)</f>
        <v/>
      </c>
      <c r="D91" s="246"/>
      <c r="E91" s="246"/>
      <c r="F91" s="246"/>
      <c r="G91" s="246"/>
      <c r="H91" s="247"/>
    </row>
    <row r="92" spans="3:8" ht="15" customHeight="1">
      <c r="C92" s="248"/>
      <c r="D92" s="249"/>
      <c r="E92" s="249"/>
      <c r="F92" s="249"/>
      <c r="G92" s="249"/>
      <c r="H92" s="250"/>
    </row>
    <row r="93" spans="3:8" ht="15" customHeight="1">
      <c r="C93" s="248"/>
      <c r="D93" s="249"/>
      <c r="E93" s="249"/>
      <c r="F93" s="249"/>
      <c r="G93" s="249"/>
      <c r="H93" s="250"/>
    </row>
    <row r="94" spans="3:8" ht="15" customHeight="1">
      <c r="C94" s="248"/>
      <c r="D94" s="249"/>
      <c r="E94" s="249"/>
      <c r="F94" s="249"/>
      <c r="G94" s="249"/>
      <c r="H94" s="250"/>
    </row>
    <row r="95" spans="3:8" ht="15" customHeight="1">
      <c r="C95" s="248"/>
      <c r="D95" s="249"/>
      <c r="E95" s="249"/>
      <c r="F95" s="249"/>
      <c r="G95" s="249"/>
      <c r="H95" s="250"/>
    </row>
    <row r="96" spans="3:8" ht="15" customHeight="1">
      <c r="C96" s="248"/>
      <c r="D96" s="249"/>
      <c r="E96" s="249"/>
      <c r="F96" s="249"/>
      <c r="G96" s="249"/>
      <c r="H96" s="250"/>
    </row>
    <row r="97" spans="3:8" ht="15" customHeight="1">
      <c r="C97" s="248"/>
      <c r="D97" s="249"/>
      <c r="E97" s="249"/>
      <c r="F97" s="249"/>
      <c r="G97" s="249"/>
      <c r="H97" s="250"/>
    </row>
    <row r="98" spans="3:8" ht="15" customHeight="1">
      <c r="C98" s="248"/>
      <c r="D98" s="249"/>
      <c r="E98" s="249"/>
      <c r="F98" s="249"/>
      <c r="G98" s="249"/>
      <c r="H98" s="250"/>
    </row>
    <row r="99" spans="3:8" ht="15" customHeight="1">
      <c r="C99" s="248"/>
      <c r="D99" s="249"/>
      <c r="E99" s="249"/>
      <c r="F99" s="249"/>
      <c r="G99" s="249"/>
      <c r="H99" s="250"/>
    </row>
    <row r="100" spans="3:8" ht="15" customHeight="1" thickBot="1">
      <c r="C100" s="251"/>
      <c r="D100" s="252"/>
      <c r="E100" s="252"/>
      <c r="F100" s="252"/>
      <c r="G100" s="252"/>
      <c r="H100" s="253"/>
    </row>
    <row r="101" spans="3:8" ht="11.25" customHeight="1"/>
    <row r="102" spans="3:8" ht="15" customHeight="1">
      <c r="C102" s="235" t="s">
        <v>385</v>
      </c>
      <c r="D102" s="235"/>
      <c r="E102" s="235"/>
      <c r="F102" s="235"/>
      <c r="G102" s="235"/>
      <c r="H102" s="235"/>
    </row>
    <row r="103" spans="3:8" ht="15" customHeight="1">
      <c r="C103" s="235"/>
      <c r="D103" s="235"/>
      <c r="E103" s="235"/>
      <c r="F103" s="235"/>
      <c r="G103" s="235"/>
      <c r="H103" s="235"/>
    </row>
    <row r="104" spans="3:8" ht="15" customHeight="1">
      <c r="C104" s="235"/>
      <c r="D104" s="235"/>
      <c r="E104" s="235"/>
      <c r="F104" s="235"/>
      <c r="G104" s="235"/>
      <c r="H104" s="235"/>
    </row>
    <row r="105" spans="3:8" ht="7.5" customHeight="1" thickBot="1">
      <c r="C105" s="235"/>
      <c r="D105" s="235"/>
      <c r="E105" s="235"/>
      <c r="F105" s="235"/>
      <c r="G105" s="235"/>
      <c r="H105" s="235"/>
    </row>
    <row r="106" spans="3:8" ht="15" customHeight="1">
      <c r="C106" s="245" t="str">
        <f>IF(Reflection_P5_3=0,"",Reflection_P5_3)</f>
        <v/>
      </c>
      <c r="D106" s="246"/>
      <c r="E106" s="246"/>
      <c r="F106" s="246"/>
      <c r="G106" s="246"/>
      <c r="H106" s="247"/>
    </row>
    <row r="107" spans="3:8" ht="15" customHeight="1">
      <c r="C107" s="248"/>
      <c r="D107" s="249"/>
      <c r="E107" s="249"/>
      <c r="F107" s="249"/>
      <c r="G107" s="249"/>
      <c r="H107" s="250"/>
    </row>
    <row r="108" spans="3:8" ht="15" customHeight="1">
      <c r="C108" s="248"/>
      <c r="D108" s="249"/>
      <c r="E108" s="249"/>
      <c r="F108" s="249"/>
      <c r="G108" s="249"/>
      <c r="H108" s="250"/>
    </row>
    <row r="109" spans="3:8" ht="15" customHeight="1">
      <c r="C109" s="248"/>
      <c r="D109" s="249"/>
      <c r="E109" s="249"/>
      <c r="F109" s="249"/>
      <c r="G109" s="249"/>
      <c r="H109" s="250"/>
    </row>
    <row r="110" spans="3:8" ht="15" customHeight="1">
      <c r="C110" s="248"/>
      <c r="D110" s="249"/>
      <c r="E110" s="249"/>
      <c r="F110" s="249"/>
      <c r="G110" s="249"/>
      <c r="H110" s="250"/>
    </row>
    <row r="111" spans="3:8" ht="15" customHeight="1">
      <c r="C111" s="248"/>
      <c r="D111" s="249"/>
      <c r="E111" s="249"/>
      <c r="F111" s="249"/>
      <c r="G111" s="249"/>
      <c r="H111" s="250"/>
    </row>
    <row r="112" spans="3:8" ht="15" customHeight="1">
      <c r="C112" s="248"/>
      <c r="D112" s="249"/>
      <c r="E112" s="249"/>
      <c r="F112" s="249"/>
      <c r="G112" s="249"/>
      <c r="H112" s="250"/>
    </row>
    <row r="113" spans="3:8" ht="15" customHeight="1">
      <c r="C113" s="248"/>
      <c r="D113" s="249"/>
      <c r="E113" s="249"/>
      <c r="F113" s="249"/>
      <c r="G113" s="249"/>
      <c r="H113" s="250"/>
    </row>
    <row r="114" spans="3:8" ht="15" customHeight="1">
      <c r="C114" s="248"/>
      <c r="D114" s="249"/>
      <c r="E114" s="249"/>
      <c r="F114" s="249"/>
      <c r="G114" s="249"/>
      <c r="H114" s="250"/>
    </row>
    <row r="115" spans="3:8" ht="15" customHeight="1" thickBot="1">
      <c r="C115" s="251"/>
      <c r="D115" s="252"/>
      <c r="E115" s="252"/>
      <c r="F115" s="252"/>
      <c r="G115" s="252"/>
      <c r="H115" s="253"/>
    </row>
    <row r="116" spans="3:8" ht="15" customHeight="1"/>
    <row r="117" spans="3:8" ht="15" customHeight="1">
      <c r="C117" s="235" t="s">
        <v>386</v>
      </c>
      <c r="D117" s="235"/>
      <c r="E117" s="235"/>
      <c r="F117" s="235"/>
      <c r="G117" s="235"/>
      <c r="H117" s="235"/>
    </row>
    <row r="118" spans="3:8" ht="15" customHeight="1">
      <c r="C118" s="235"/>
      <c r="D118" s="235"/>
      <c r="E118" s="235"/>
      <c r="F118" s="235"/>
      <c r="G118" s="235"/>
      <c r="H118" s="235"/>
    </row>
    <row r="119" spans="3:8" ht="9.9499999999999993" customHeight="1" thickBot="1">
      <c r="C119" s="235"/>
      <c r="D119" s="235"/>
      <c r="E119" s="235"/>
      <c r="F119" s="235"/>
      <c r="G119" s="235"/>
      <c r="H119" s="235"/>
    </row>
    <row r="120" spans="3:8" ht="15" customHeight="1">
      <c r="C120" s="245" t="str">
        <f>IF(Reflection_P5_4=0,"",Reflection_P5_4)</f>
        <v/>
      </c>
      <c r="D120" s="246"/>
      <c r="E120" s="246"/>
      <c r="F120" s="246"/>
      <c r="G120" s="246"/>
      <c r="H120" s="247"/>
    </row>
    <row r="121" spans="3:8" ht="15" customHeight="1">
      <c r="C121" s="248"/>
      <c r="D121" s="249"/>
      <c r="E121" s="249"/>
      <c r="F121" s="249"/>
      <c r="G121" s="249"/>
      <c r="H121" s="250"/>
    </row>
    <row r="122" spans="3:8" ht="15" customHeight="1">
      <c r="C122" s="248"/>
      <c r="D122" s="249"/>
      <c r="E122" s="249"/>
      <c r="F122" s="249"/>
      <c r="G122" s="249"/>
      <c r="H122" s="250"/>
    </row>
    <row r="123" spans="3:8" ht="15" customHeight="1">
      <c r="C123" s="248"/>
      <c r="D123" s="249"/>
      <c r="E123" s="249"/>
      <c r="F123" s="249"/>
      <c r="G123" s="249"/>
      <c r="H123" s="250"/>
    </row>
    <row r="124" spans="3:8" ht="15" customHeight="1">
      <c r="C124" s="248"/>
      <c r="D124" s="249"/>
      <c r="E124" s="249"/>
      <c r="F124" s="249"/>
      <c r="G124" s="249"/>
      <c r="H124" s="250"/>
    </row>
    <row r="125" spans="3:8" ht="15" customHeight="1">
      <c r="C125" s="248"/>
      <c r="D125" s="249"/>
      <c r="E125" s="249"/>
      <c r="F125" s="249"/>
      <c r="G125" s="249"/>
      <c r="H125" s="250"/>
    </row>
    <row r="126" spans="3:8" ht="15" customHeight="1">
      <c r="C126" s="248"/>
      <c r="D126" s="249"/>
      <c r="E126" s="249"/>
      <c r="F126" s="249"/>
      <c r="G126" s="249"/>
      <c r="H126" s="250"/>
    </row>
    <row r="127" spans="3:8" ht="15" customHeight="1">
      <c r="C127" s="248"/>
      <c r="D127" s="249"/>
      <c r="E127" s="249"/>
      <c r="F127" s="249"/>
      <c r="G127" s="249"/>
      <c r="H127" s="250"/>
    </row>
    <row r="128" spans="3:8" ht="15" customHeight="1" thickBot="1">
      <c r="C128" s="251"/>
      <c r="D128" s="252"/>
      <c r="E128" s="252"/>
      <c r="F128" s="252"/>
      <c r="G128" s="252"/>
      <c r="H128" s="253"/>
    </row>
    <row r="129" ht="15" customHeight="1"/>
    <row r="141"/>
    <row r="142"/>
  </sheetData>
  <mergeCells count="18">
    <mergeCell ref="C87:H90"/>
    <mergeCell ref="C91:H100"/>
    <mergeCell ref="C117:H119"/>
    <mergeCell ref="C120:H128"/>
    <mergeCell ref="C29:H39"/>
    <mergeCell ref="C41:H44"/>
    <mergeCell ref="C45:H54"/>
    <mergeCell ref="C56:H60"/>
    <mergeCell ref="C61:H70"/>
    <mergeCell ref="C102:H105"/>
    <mergeCell ref="C106:H115"/>
    <mergeCell ref="C76:H85"/>
    <mergeCell ref="C72:H75"/>
    <mergeCell ref="C2:H2"/>
    <mergeCell ref="C8:H8"/>
    <mergeCell ref="C10:H12"/>
    <mergeCell ref="C13:H23"/>
    <mergeCell ref="C25:H28"/>
  </mergeCells>
  <pageMargins left="0.7" right="0.7" top="0.75" bottom="0.75" header="0.3" footer="0.3"/>
  <pageSetup orientation="portrait"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A8BFB-5FD7-4EC5-BB57-8541A8BD5B56}">
  <sheetPr codeName="Sheet17">
    <tabColor theme="6" tint="0.79998168889431442"/>
  </sheetPr>
  <dimension ref="A1:L52"/>
  <sheetViews>
    <sheetView showGridLines="0" zoomScaleNormal="100" workbookViewId="0">
      <selection activeCell="D49" sqref="D49:F49"/>
    </sheetView>
  </sheetViews>
  <sheetFormatPr defaultColWidth="0" defaultRowHeight="14.45" zeroHeight="1"/>
  <cols>
    <col min="1" max="1" width="0.25" style="3" customWidth="1"/>
    <col min="2" max="2" width="1.625" style="3" customWidth="1"/>
    <col min="3" max="3" width="5.625" style="3" customWidth="1"/>
    <col min="4" max="11" width="9.375" style="3" customWidth="1"/>
    <col min="12" max="12" width="1.875" style="3" customWidth="1"/>
    <col min="13" max="16384" width="8.875" style="3" hidden="1"/>
  </cols>
  <sheetData>
    <row r="1" spans="1:11" ht="11.25" customHeight="1">
      <c r="A1" s="52" t="s">
        <v>387</v>
      </c>
    </row>
    <row r="2" spans="1:11" ht="30" customHeight="1">
      <c r="A2" s="52" t="s">
        <v>388</v>
      </c>
      <c r="C2" s="272" t="s">
        <v>389</v>
      </c>
      <c r="D2" s="272"/>
      <c r="E2" s="272"/>
      <c r="F2" s="272"/>
      <c r="G2" s="272"/>
      <c r="H2" s="272"/>
      <c r="I2" s="272"/>
      <c r="J2" s="272"/>
      <c r="K2" s="272"/>
    </row>
    <row r="3" spans="1:11" ht="18.75" customHeight="1">
      <c r="A3" s="55" t="s">
        <v>390</v>
      </c>
      <c r="C3" s="273" t="s">
        <v>391</v>
      </c>
      <c r="D3" s="273"/>
      <c r="E3" s="273"/>
      <c r="F3" s="273"/>
      <c r="G3" s="273"/>
      <c r="H3" s="273"/>
      <c r="I3" s="60"/>
    </row>
    <row r="4" spans="1:11" ht="18.75" customHeight="1">
      <c r="C4" s="271" t="s">
        <v>392</v>
      </c>
      <c r="D4" s="271"/>
      <c r="E4" s="271"/>
      <c r="F4" s="271"/>
      <c r="G4" s="271"/>
      <c r="H4" s="271"/>
      <c r="I4" s="271"/>
      <c r="J4" s="271"/>
      <c r="K4" s="271"/>
    </row>
    <row r="5" spans="1:11" ht="18.75" customHeight="1">
      <c r="C5" s="271"/>
      <c r="D5" s="271"/>
      <c r="E5" s="271"/>
      <c r="F5" s="271"/>
      <c r="G5" s="271"/>
      <c r="H5" s="271"/>
      <c r="I5" s="271"/>
      <c r="J5" s="271"/>
      <c r="K5" s="271"/>
    </row>
    <row r="6" spans="1:11" ht="18.75" customHeight="1">
      <c r="C6" s="271"/>
      <c r="D6" s="271"/>
      <c r="E6" s="271"/>
      <c r="F6" s="271"/>
      <c r="G6" s="271"/>
      <c r="H6" s="271"/>
      <c r="I6" s="271"/>
      <c r="J6" s="271"/>
      <c r="K6" s="271"/>
    </row>
    <row r="7" spans="1:11" ht="18.75" customHeight="1">
      <c r="C7" s="271"/>
      <c r="D7" s="271"/>
      <c r="E7" s="271"/>
      <c r="F7" s="271"/>
      <c r="G7" s="271"/>
      <c r="H7" s="271"/>
      <c r="I7" s="271"/>
      <c r="J7" s="271"/>
      <c r="K7" s="271"/>
    </row>
    <row r="8" spans="1:11" s="46" customFormat="1" ht="18.75" customHeight="1">
      <c r="C8" s="273" t="s">
        <v>393</v>
      </c>
      <c r="D8" s="273"/>
      <c r="E8" s="273"/>
      <c r="F8" s="273"/>
      <c r="G8" s="273"/>
      <c r="H8" s="273"/>
      <c r="I8" s="64"/>
    </row>
    <row r="9" spans="1:11" ht="15" customHeight="1">
      <c r="C9" s="61">
        <v>1</v>
      </c>
      <c r="D9" s="271" t="s">
        <v>394</v>
      </c>
      <c r="E9" s="271"/>
      <c r="F9" s="271"/>
      <c r="G9" s="271"/>
      <c r="H9" s="271"/>
      <c r="I9" s="271"/>
      <c r="J9" s="271"/>
      <c r="K9" s="271"/>
    </row>
    <row r="10" spans="1:11" ht="15" customHeight="1">
      <c r="C10" s="61"/>
      <c r="D10" s="271"/>
      <c r="E10" s="271"/>
      <c r="F10" s="271"/>
      <c r="G10" s="271"/>
      <c r="H10" s="271"/>
      <c r="I10" s="271"/>
      <c r="J10" s="271"/>
      <c r="K10" s="271"/>
    </row>
    <row r="11" spans="1:11" ht="15" customHeight="1">
      <c r="C11" s="61">
        <v>2</v>
      </c>
      <c r="D11" s="271" t="s">
        <v>395</v>
      </c>
      <c r="E11" s="271"/>
      <c r="F11" s="271"/>
      <c r="G11" s="271"/>
      <c r="H11" s="271"/>
      <c r="I11" s="271"/>
      <c r="J11" s="271"/>
      <c r="K11" s="271"/>
    </row>
    <row r="12" spans="1:11" ht="15" customHeight="1">
      <c r="C12" s="61"/>
      <c r="D12" s="271"/>
      <c r="E12" s="271"/>
      <c r="F12" s="271"/>
      <c r="G12" s="271"/>
      <c r="H12" s="271"/>
      <c r="I12" s="271"/>
      <c r="J12" s="271"/>
      <c r="K12" s="271"/>
    </row>
    <row r="13" spans="1:11" ht="15" customHeight="1">
      <c r="C13" s="61"/>
      <c r="D13" s="271"/>
      <c r="E13" s="271"/>
      <c r="F13" s="271"/>
      <c r="G13" s="271"/>
      <c r="H13" s="271"/>
      <c r="I13" s="271"/>
      <c r="J13" s="271"/>
      <c r="K13" s="271"/>
    </row>
    <row r="14" spans="1:11" ht="15" customHeight="1">
      <c r="C14" s="61">
        <v>3</v>
      </c>
      <c r="D14" s="271" t="s">
        <v>396</v>
      </c>
      <c r="E14" s="271"/>
      <c r="F14" s="271"/>
      <c r="G14" s="271"/>
      <c r="H14" s="271"/>
      <c r="I14" s="271"/>
      <c r="J14" s="271"/>
      <c r="K14" s="271"/>
    </row>
    <row r="15" spans="1:11" ht="15" customHeight="1">
      <c r="C15" s="61"/>
      <c r="D15" s="271"/>
      <c r="E15" s="271"/>
      <c r="F15" s="271"/>
      <c r="G15" s="271"/>
      <c r="H15" s="271"/>
      <c r="I15" s="271"/>
      <c r="J15" s="271"/>
      <c r="K15" s="271"/>
    </row>
    <row r="16" spans="1:11" ht="15" customHeight="1">
      <c r="C16" s="61"/>
      <c r="D16" s="271"/>
      <c r="E16" s="271"/>
      <c r="F16" s="271"/>
      <c r="G16" s="271"/>
      <c r="H16" s="271"/>
      <c r="I16" s="271"/>
      <c r="J16" s="271"/>
      <c r="K16" s="271"/>
    </row>
    <row r="17" spans="3:11" s="46" customFormat="1" ht="18.75" customHeight="1">
      <c r="C17" s="273" t="s">
        <v>397</v>
      </c>
      <c r="D17" s="273"/>
      <c r="E17" s="273"/>
      <c r="F17" s="273"/>
      <c r="G17" s="273"/>
      <c r="H17" s="273"/>
      <c r="I17" s="64"/>
    </row>
    <row r="18" spans="3:11">
      <c r="C18" s="61">
        <v>1</v>
      </c>
      <c r="D18" s="271" t="s">
        <v>398</v>
      </c>
      <c r="E18" s="271"/>
      <c r="F18" s="271"/>
      <c r="G18" s="271"/>
      <c r="H18" s="271"/>
      <c r="I18" s="271"/>
      <c r="J18" s="271"/>
      <c r="K18" s="271"/>
    </row>
    <row r="19" spans="3:11">
      <c r="C19" s="61"/>
      <c r="D19" s="271"/>
      <c r="E19" s="271"/>
      <c r="F19" s="271"/>
      <c r="G19" s="271"/>
      <c r="H19" s="271"/>
      <c r="I19" s="271"/>
      <c r="J19" s="271"/>
      <c r="K19" s="271"/>
    </row>
    <row r="20" spans="3:11">
      <c r="C20" s="62"/>
      <c r="D20" s="271"/>
      <c r="E20" s="271"/>
      <c r="F20" s="271"/>
      <c r="G20" s="271"/>
      <c r="H20" s="271"/>
      <c r="I20" s="271"/>
      <c r="J20" s="271"/>
      <c r="K20" s="271"/>
    </row>
    <row r="21" spans="3:11">
      <c r="C21" s="61">
        <v>2</v>
      </c>
      <c r="D21" s="271" t="s">
        <v>399</v>
      </c>
      <c r="E21" s="271"/>
      <c r="F21" s="271"/>
      <c r="G21" s="271"/>
      <c r="H21" s="271"/>
      <c r="I21" s="271"/>
      <c r="J21" s="271"/>
      <c r="K21" s="271"/>
    </row>
    <row r="22" spans="3:11">
      <c r="C22" s="61"/>
      <c r="D22" s="271"/>
      <c r="E22" s="271"/>
      <c r="F22" s="271"/>
      <c r="G22" s="271"/>
      <c r="H22" s="271"/>
      <c r="I22" s="271"/>
      <c r="J22" s="271"/>
      <c r="K22" s="271"/>
    </row>
    <row r="23" spans="3:11">
      <c r="C23" s="63"/>
      <c r="D23" s="271"/>
      <c r="E23" s="271"/>
      <c r="F23" s="271"/>
      <c r="G23" s="271"/>
      <c r="H23" s="271"/>
      <c r="I23" s="271"/>
      <c r="J23" s="271"/>
      <c r="K23" s="271"/>
    </row>
    <row r="24" spans="3:11">
      <c r="C24" s="61">
        <v>3</v>
      </c>
      <c r="D24" s="271" t="s">
        <v>400</v>
      </c>
      <c r="E24" s="271"/>
      <c r="F24" s="271"/>
      <c r="G24" s="271"/>
      <c r="H24" s="271"/>
      <c r="I24" s="271"/>
      <c r="J24" s="271"/>
      <c r="K24" s="271"/>
    </row>
    <row r="25" spans="3:11">
      <c r="D25" s="271"/>
      <c r="E25" s="271"/>
      <c r="F25" s="271"/>
      <c r="G25" s="271"/>
      <c r="H25" s="271"/>
      <c r="I25" s="271"/>
      <c r="J25" s="271"/>
      <c r="K25" s="271"/>
    </row>
    <row r="26" spans="3:11">
      <c r="D26" s="271"/>
      <c r="E26" s="271"/>
      <c r="F26" s="271"/>
      <c r="G26" s="271"/>
      <c r="H26" s="271"/>
      <c r="I26" s="271"/>
      <c r="J26" s="271"/>
      <c r="K26" s="271"/>
    </row>
    <row r="27" spans="3:11">
      <c r="D27" s="271"/>
      <c r="E27" s="271"/>
      <c r="F27" s="271"/>
      <c r="G27" s="271"/>
      <c r="H27" s="271"/>
      <c r="I27" s="271"/>
      <c r="J27" s="271"/>
      <c r="K27" s="271"/>
    </row>
    <row r="28" spans="3:11">
      <c r="C28" s="61">
        <v>4</v>
      </c>
      <c r="D28" s="271" t="s">
        <v>401</v>
      </c>
      <c r="E28" s="271"/>
      <c r="F28" s="271"/>
      <c r="G28" s="271"/>
      <c r="H28" s="271"/>
      <c r="I28" s="271"/>
      <c r="J28" s="271"/>
      <c r="K28" s="271"/>
    </row>
    <row r="29" spans="3:11">
      <c r="C29" s="61"/>
      <c r="D29" s="271"/>
      <c r="E29" s="271"/>
      <c r="F29" s="271"/>
      <c r="G29" s="271"/>
      <c r="H29" s="271"/>
      <c r="I29" s="271"/>
      <c r="J29" s="271"/>
      <c r="K29" s="271"/>
    </row>
    <row r="30" spans="3:11">
      <c r="C30" s="61"/>
      <c r="D30" s="271"/>
      <c r="E30" s="271"/>
      <c r="F30" s="271"/>
      <c r="G30" s="271"/>
      <c r="H30" s="271"/>
      <c r="I30" s="271"/>
      <c r="J30" s="271"/>
      <c r="K30" s="271"/>
    </row>
    <row r="31" spans="3:11">
      <c r="C31" s="61"/>
      <c r="D31" s="271"/>
      <c r="E31" s="271"/>
      <c r="F31" s="271"/>
      <c r="G31" s="271"/>
      <c r="H31" s="271"/>
      <c r="I31" s="271"/>
      <c r="J31" s="271"/>
      <c r="K31" s="271"/>
    </row>
    <row r="32" spans="3:11" ht="11.25" customHeight="1"/>
    <row r="33" spans="3:11" s="46" customFormat="1" ht="18.75" customHeight="1">
      <c r="C33" s="273" t="s">
        <v>402</v>
      </c>
      <c r="D33" s="273"/>
      <c r="E33" s="273"/>
      <c r="F33" s="273"/>
      <c r="G33" s="273"/>
      <c r="H33" s="273"/>
      <c r="I33" s="273"/>
      <c r="J33" s="273"/>
      <c r="K33" s="273"/>
    </row>
    <row r="34" spans="3:11" ht="15.6">
      <c r="C34" s="280" t="s">
        <v>403</v>
      </c>
      <c r="D34" s="280"/>
      <c r="E34" s="280"/>
      <c r="F34" s="280"/>
      <c r="G34" s="280"/>
      <c r="H34" s="280"/>
      <c r="I34" s="280"/>
      <c r="J34" s="280"/>
      <c r="K34" s="280"/>
    </row>
    <row r="35" spans="3:11" ht="7.5" customHeight="1">
      <c r="C35" s="84"/>
      <c r="D35" s="84"/>
      <c r="E35" s="84"/>
      <c r="F35" s="84"/>
      <c r="G35" s="84"/>
      <c r="H35" s="84"/>
      <c r="I35" s="84"/>
      <c r="J35" s="84"/>
      <c r="K35" s="84"/>
    </row>
    <row r="36" spans="3:11" ht="18.75" customHeight="1">
      <c r="C36" s="60"/>
      <c r="D36" s="216" t="s">
        <v>404</v>
      </c>
      <c r="E36" s="216"/>
      <c r="F36" s="216"/>
      <c r="G36" s="216"/>
      <c r="H36" s="216"/>
      <c r="I36" s="216"/>
      <c r="J36" s="216"/>
      <c r="K36" s="216"/>
    </row>
    <row r="37" spans="3:11" ht="18.75" customHeight="1">
      <c r="C37" s="60"/>
      <c r="D37" s="216"/>
      <c r="E37" s="216"/>
      <c r="F37" s="216"/>
      <c r="G37" s="216"/>
      <c r="H37" s="216"/>
      <c r="I37" s="216"/>
      <c r="J37" s="216"/>
      <c r="K37" s="216"/>
    </row>
    <row r="38" spans="3:11" ht="18.75" customHeight="1">
      <c r="D38" s="216" t="s">
        <v>405</v>
      </c>
      <c r="E38" s="216"/>
      <c r="F38" s="216"/>
      <c r="G38" s="216"/>
      <c r="H38" s="216"/>
      <c r="I38" s="216"/>
      <c r="J38" s="216"/>
      <c r="K38" s="216"/>
    </row>
    <row r="39" spans="3:11" ht="18.75" customHeight="1">
      <c r="C39" s="65"/>
      <c r="D39" s="216"/>
      <c r="E39" s="216"/>
      <c r="F39" s="216"/>
      <c r="G39" s="216"/>
      <c r="H39" s="216"/>
      <c r="I39" s="216"/>
      <c r="J39" s="216"/>
      <c r="K39" s="216"/>
    </row>
    <row r="40" spans="3:11" ht="15" customHeight="1">
      <c r="C40" s="274" t="s">
        <v>406</v>
      </c>
      <c r="D40" s="274"/>
      <c r="E40" s="274"/>
      <c r="F40" s="274"/>
      <c r="G40" s="274"/>
      <c r="H40" s="274"/>
      <c r="I40" s="274"/>
      <c r="J40" s="274"/>
      <c r="K40" s="274"/>
    </row>
    <row r="41" spans="3:11" ht="7.5" customHeight="1">
      <c r="C41" s="84"/>
      <c r="D41" s="84"/>
      <c r="E41" s="84"/>
      <c r="F41" s="84"/>
      <c r="G41" s="84"/>
      <c r="H41" s="84"/>
      <c r="I41" s="84"/>
      <c r="J41" s="84"/>
      <c r="K41" s="84"/>
    </row>
    <row r="42" spans="3:11" ht="18.75" customHeight="1">
      <c r="D42" s="216" t="s">
        <v>407</v>
      </c>
      <c r="E42" s="216"/>
      <c r="F42" s="216"/>
      <c r="G42" s="216"/>
      <c r="H42" s="216"/>
      <c r="I42" s="216"/>
      <c r="J42" s="216"/>
      <c r="K42" s="216"/>
    </row>
    <row r="43" spans="3:11" ht="18.75" customHeight="1">
      <c r="C43" s="65"/>
      <c r="D43" s="216"/>
      <c r="E43" s="216"/>
      <c r="F43" s="216"/>
      <c r="G43" s="216"/>
      <c r="H43" s="216"/>
      <c r="I43" s="216"/>
      <c r="J43" s="216"/>
      <c r="K43" s="216"/>
    </row>
    <row r="44" spans="3:11"/>
    <row r="45" spans="3:11" ht="15.6">
      <c r="C45" s="273" t="s">
        <v>408</v>
      </c>
      <c r="D45" s="273"/>
      <c r="E45" s="273"/>
      <c r="F45" s="273"/>
      <c r="G45" s="273"/>
      <c r="H45" s="273"/>
      <c r="I45" s="60"/>
    </row>
    <row r="46" spans="3:11" ht="15" customHeight="1">
      <c r="C46" s="66"/>
      <c r="D46" s="275" t="s">
        <v>409</v>
      </c>
      <c r="E46" s="275"/>
      <c r="F46" s="275"/>
      <c r="G46" s="275"/>
      <c r="H46" s="275"/>
      <c r="I46" s="275"/>
      <c r="J46" s="275"/>
      <c r="K46" s="275"/>
    </row>
    <row r="47" spans="3:11" ht="15" customHeight="1">
      <c r="C47" s="66"/>
      <c r="D47" s="275"/>
      <c r="E47" s="275"/>
      <c r="F47" s="275"/>
      <c r="G47" s="275"/>
      <c r="H47" s="275"/>
      <c r="I47" s="275"/>
      <c r="J47" s="275"/>
      <c r="K47" s="275"/>
    </row>
    <row r="48" spans="3:11" ht="27.6" customHeight="1">
      <c r="C48" s="66"/>
      <c r="D48" s="275"/>
      <c r="E48" s="275"/>
      <c r="F48" s="275"/>
      <c r="G48" s="275"/>
      <c r="H48" s="275"/>
      <c r="I48" s="275"/>
      <c r="J48" s="275"/>
      <c r="K48" s="275"/>
    </row>
    <row r="49" spans="4:6" ht="22.5" customHeight="1">
      <c r="D49" s="104" t="s">
        <v>410</v>
      </c>
      <c r="E49" s="104"/>
      <c r="F49" s="104"/>
    </row>
    <row r="50" spans="4:6"/>
    <row r="51" spans="4:6"/>
    <row r="52" spans="4:6"/>
  </sheetData>
  <mergeCells count="21">
    <mergeCell ref="D49:F49"/>
    <mergeCell ref="C45:H45"/>
    <mergeCell ref="C33:K33"/>
    <mergeCell ref="C34:K34"/>
    <mergeCell ref="C40:K40"/>
    <mergeCell ref="D36:K37"/>
    <mergeCell ref="D38:K39"/>
    <mergeCell ref="D42:K43"/>
    <mergeCell ref="D46:K48"/>
    <mergeCell ref="D28:K31"/>
    <mergeCell ref="C2:K2"/>
    <mergeCell ref="C3:H3"/>
    <mergeCell ref="C4:K7"/>
    <mergeCell ref="C8:H8"/>
    <mergeCell ref="C17:H17"/>
    <mergeCell ref="D18:K20"/>
    <mergeCell ref="D21:K23"/>
    <mergeCell ref="D24:K27"/>
    <mergeCell ref="D11:K13"/>
    <mergeCell ref="D14:K16"/>
    <mergeCell ref="D9:K10"/>
  </mergeCells>
  <hyperlinks>
    <hyperlink ref="D49" r:id="rId1" display="https://aka.ms/OrcaData" xr:uid="{B514FEDB-1B9D-413F-A0C7-AF493A180122}"/>
  </hyperlinks>
  <pageMargins left="0.7" right="0.7" top="0.75" bottom="0.75" header="0.3" footer="0.3"/>
  <pageSetup orientation="portrait"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28214-2AD8-4A5F-B652-C534B42FC5D4}">
  <sheetPr codeName="Sheet2">
    <tabColor theme="6" tint="0.79998168889431442"/>
  </sheetPr>
  <dimension ref="A1:Z35"/>
  <sheetViews>
    <sheetView zoomScaleNormal="100" workbookViewId="0">
      <selection activeCell="A7" sqref="A1:A7"/>
    </sheetView>
  </sheetViews>
  <sheetFormatPr defaultColWidth="9" defaultRowHeight="14.45"/>
  <cols>
    <col min="1" max="1" width="0.25" style="3" customWidth="1"/>
    <col min="2" max="2" width="1.625" style="3" customWidth="1"/>
    <col min="3" max="3" width="1.875" style="3" customWidth="1"/>
    <col min="4" max="7" width="9.375" style="3" customWidth="1"/>
    <col min="8" max="8" width="3.625" style="3" customWidth="1"/>
    <col min="9" max="11" width="1.875" style="3" customWidth="1"/>
    <col min="12" max="12" width="15" style="3" customWidth="1"/>
    <col min="13" max="13" width="13.125" style="3" customWidth="1"/>
    <col min="14" max="14" width="1.875" style="3" customWidth="1"/>
    <col min="15" max="15" width="3.625" style="3" customWidth="1"/>
    <col min="16" max="16" width="11.125" style="3" customWidth="1"/>
    <col min="17" max="17" width="3.625" style="3" customWidth="1"/>
    <col min="18" max="20" width="1.875" style="3" customWidth="1"/>
    <col min="21" max="21" width="11.125" style="3" customWidth="1"/>
    <col min="22" max="22" width="9.375" style="3" customWidth="1"/>
    <col min="23" max="23" width="5.625" style="3" customWidth="1"/>
    <col min="24" max="24" width="9.375" style="3" customWidth="1"/>
    <col min="25" max="25" width="11.125" style="3" customWidth="1"/>
    <col min="26" max="28" width="1.875" style="3" customWidth="1"/>
    <col min="29" max="31" width="11.125" style="3" customWidth="1"/>
    <col min="32" max="32" width="1.875" style="3" customWidth="1"/>
    <col min="33" max="16384" width="9" style="3"/>
  </cols>
  <sheetData>
    <row r="1" spans="1:26" ht="11.25" customHeight="1">
      <c r="A1" s="52" t="s">
        <v>12</v>
      </c>
    </row>
    <row r="2" spans="1:26" ht="32.1" customHeight="1">
      <c r="A2" s="54" t="s">
        <v>13</v>
      </c>
      <c r="B2" s="12"/>
      <c r="C2" s="40" t="s">
        <v>12</v>
      </c>
    </row>
    <row r="3" spans="1:26" ht="18.75" customHeight="1">
      <c r="A3" s="54" t="s">
        <v>14</v>
      </c>
      <c r="B3" s="12"/>
      <c r="C3" s="3" t="s">
        <v>13</v>
      </c>
    </row>
    <row r="4" spans="1:26" ht="11.25" customHeight="1" thickBot="1">
      <c r="A4" s="52" t="s">
        <v>15</v>
      </c>
      <c r="C4" s="35"/>
      <c r="D4" s="35"/>
      <c r="E4" s="35"/>
      <c r="F4" s="35"/>
      <c r="G4" s="35"/>
      <c r="H4" s="35"/>
      <c r="I4" s="35"/>
      <c r="L4" s="35"/>
      <c r="M4" s="35"/>
      <c r="N4" s="35"/>
      <c r="O4" s="35"/>
      <c r="P4" s="35"/>
      <c r="Q4" s="35"/>
      <c r="R4" s="35"/>
      <c r="S4" s="35"/>
      <c r="T4" s="35"/>
      <c r="U4" s="35"/>
      <c r="V4" s="35"/>
      <c r="W4" s="35"/>
      <c r="X4" s="35"/>
      <c r="Y4" s="35"/>
      <c r="Z4" s="35"/>
    </row>
    <row r="5" spans="1:26" ht="32.1" customHeight="1" thickTop="1">
      <c r="A5" s="52" t="s">
        <v>16</v>
      </c>
      <c r="C5" s="7"/>
      <c r="D5" s="93" t="s">
        <v>17</v>
      </c>
      <c r="E5" s="93"/>
      <c r="F5" s="93"/>
      <c r="G5" s="93"/>
      <c r="H5" s="7"/>
      <c r="I5" s="7"/>
      <c r="K5" s="34"/>
      <c r="L5" s="93" t="s">
        <v>18</v>
      </c>
      <c r="M5" s="93"/>
      <c r="N5" s="93"/>
      <c r="O5" s="93"/>
      <c r="P5" s="93"/>
      <c r="Q5" s="93"/>
      <c r="R5" s="93"/>
      <c r="S5" s="69"/>
      <c r="T5" s="7"/>
      <c r="U5" s="7"/>
      <c r="V5" s="7"/>
      <c r="W5" s="7"/>
      <c r="X5" s="7"/>
      <c r="Y5" s="7"/>
      <c r="Z5" s="7"/>
    </row>
    <row r="6" spans="1:26" ht="18.75" customHeight="1">
      <c r="A6" s="52" t="s">
        <v>19</v>
      </c>
      <c r="C6" s="7"/>
      <c r="D6" s="108" t="s">
        <v>20</v>
      </c>
      <c r="E6" s="108"/>
      <c r="F6" s="108"/>
      <c r="G6" s="108"/>
      <c r="H6" s="108"/>
      <c r="I6" s="7"/>
      <c r="K6" s="7"/>
      <c r="L6" s="107" t="s">
        <v>21</v>
      </c>
      <c r="M6" s="107"/>
      <c r="N6" s="70"/>
      <c r="O6" s="70"/>
      <c r="P6" s="70"/>
      <c r="Q6" s="70"/>
      <c r="R6" s="70"/>
      <c r="S6" s="70"/>
      <c r="T6" s="70"/>
      <c r="U6" s="70"/>
      <c r="V6" s="7"/>
      <c r="W6" s="7"/>
      <c r="X6" s="7"/>
      <c r="Y6" s="7"/>
      <c r="Z6" s="7"/>
    </row>
    <row r="7" spans="1:26" ht="18.75" customHeight="1">
      <c r="A7" s="52" t="s">
        <v>22</v>
      </c>
      <c r="C7" s="7"/>
      <c r="D7" s="108"/>
      <c r="E7" s="108"/>
      <c r="F7" s="108"/>
      <c r="G7" s="108"/>
      <c r="H7" s="108"/>
      <c r="I7" s="7"/>
      <c r="K7" s="7"/>
      <c r="L7" s="107"/>
      <c r="M7" s="107"/>
      <c r="N7" s="70"/>
      <c r="O7" s="70"/>
      <c r="P7" s="70"/>
      <c r="Q7" s="70"/>
      <c r="R7" s="70"/>
      <c r="S7" s="70"/>
      <c r="T7" s="70"/>
      <c r="U7" s="70"/>
      <c r="V7" s="7"/>
      <c r="W7" s="7"/>
      <c r="X7" s="7"/>
      <c r="Y7" s="7"/>
      <c r="Z7" s="7"/>
    </row>
    <row r="8" spans="1:26" ht="18.75" customHeight="1">
      <c r="C8" s="7"/>
      <c r="D8" s="106" t="s">
        <v>23</v>
      </c>
      <c r="E8" s="106"/>
      <c r="F8" s="106"/>
      <c r="G8" s="106"/>
      <c r="H8" s="106"/>
      <c r="I8" s="7"/>
      <c r="K8" s="7"/>
      <c r="L8" s="107"/>
      <c r="M8" s="107"/>
      <c r="N8" s="70"/>
      <c r="O8" s="70"/>
      <c r="P8" s="70"/>
      <c r="Q8" s="70"/>
      <c r="R8" s="70"/>
      <c r="S8" s="70"/>
      <c r="T8" s="70"/>
      <c r="U8" s="70"/>
      <c r="V8" s="7"/>
      <c r="W8" s="7"/>
      <c r="X8" s="7"/>
      <c r="Y8" s="7"/>
      <c r="Z8" s="7"/>
    </row>
    <row r="9" spans="1:26" ht="18.75" customHeight="1">
      <c r="C9" s="7"/>
      <c r="D9" s="106" t="s">
        <v>12</v>
      </c>
      <c r="E9" s="106"/>
      <c r="F9" s="106"/>
      <c r="G9" s="106"/>
      <c r="H9" s="106"/>
      <c r="I9" s="7"/>
      <c r="K9" s="7"/>
      <c r="L9" s="107"/>
      <c r="M9" s="107"/>
      <c r="N9" s="70"/>
      <c r="O9" s="70"/>
      <c r="P9" s="70"/>
      <c r="Q9" s="70"/>
      <c r="R9" s="70"/>
      <c r="S9" s="70"/>
      <c r="T9" s="70"/>
      <c r="U9" s="70"/>
      <c r="V9" s="7"/>
      <c r="W9" s="7"/>
      <c r="X9" s="7"/>
      <c r="Y9" s="7"/>
      <c r="Z9" s="7"/>
    </row>
    <row r="10" spans="1:26" ht="18.75" customHeight="1">
      <c r="C10" s="7"/>
      <c r="D10" s="106" t="s">
        <v>24</v>
      </c>
      <c r="E10" s="106"/>
      <c r="F10" s="106"/>
      <c r="G10" s="106"/>
      <c r="H10" s="106"/>
      <c r="I10" s="7"/>
      <c r="K10" s="7"/>
      <c r="L10" s="70"/>
      <c r="M10" s="70"/>
      <c r="N10" s="70"/>
      <c r="O10" s="70"/>
      <c r="P10" s="70"/>
      <c r="Q10" s="70"/>
      <c r="R10" s="70"/>
      <c r="S10" s="70"/>
      <c r="T10" s="70"/>
      <c r="U10" s="70"/>
      <c r="V10" s="7"/>
      <c r="W10" s="7"/>
      <c r="X10" s="7"/>
      <c r="Y10" s="7"/>
      <c r="Z10" s="7"/>
    </row>
    <row r="11" spans="1:26" ht="18.75" customHeight="1">
      <c r="C11" s="7"/>
      <c r="D11" s="106" t="s">
        <v>25</v>
      </c>
      <c r="E11" s="106"/>
      <c r="F11" s="106"/>
      <c r="G11" s="106"/>
      <c r="H11" s="106"/>
      <c r="I11" s="7"/>
      <c r="K11" s="7"/>
      <c r="L11" s="107" t="s">
        <v>26</v>
      </c>
      <c r="M11" s="107"/>
      <c r="N11" s="70"/>
      <c r="O11" s="70"/>
      <c r="P11" s="70"/>
      <c r="Q11" s="70"/>
      <c r="R11" s="70"/>
      <c r="S11" s="70"/>
      <c r="T11" s="70"/>
      <c r="U11" s="70"/>
      <c r="V11" s="7"/>
      <c r="W11" s="7"/>
      <c r="X11" s="7"/>
      <c r="Y11" s="7"/>
      <c r="Z11" s="7"/>
    </row>
    <row r="12" spans="1:26" ht="18.75" customHeight="1">
      <c r="C12" s="7"/>
      <c r="D12" s="106" t="s">
        <v>27</v>
      </c>
      <c r="E12" s="106"/>
      <c r="F12" s="106"/>
      <c r="G12" s="106"/>
      <c r="H12" s="106"/>
      <c r="I12" s="7"/>
      <c r="K12" s="7"/>
      <c r="L12" s="107"/>
      <c r="M12" s="107"/>
      <c r="N12" s="70"/>
      <c r="O12" s="70"/>
      <c r="P12" s="70"/>
      <c r="Q12" s="70"/>
      <c r="R12" s="70"/>
      <c r="S12" s="70"/>
      <c r="T12" s="70"/>
      <c r="U12" s="70"/>
      <c r="V12" s="7"/>
      <c r="W12" s="7"/>
      <c r="X12" s="7"/>
      <c r="Y12" s="7"/>
      <c r="Z12" s="7"/>
    </row>
    <row r="13" spans="1:26" ht="18.75" customHeight="1">
      <c r="C13" s="7"/>
      <c r="D13" s="106" t="s">
        <v>28</v>
      </c>
      <c r="E13" s="106"/>
      <c r="F13" s="106"/>
      <c r="G13" s="106"/>
      <c r="H13" s="106"/>
      <c r="I13" s="7"/>
      <c r="K13" s="7"/>
      <c r="L13" s="107"/>
      <c r="M13" s="107"/>
      <c r="N13" s="70"/>
      <c r="O13" s="70"/>
      <c r="P13" s="70"/>
      <c r="Q13" s="70"/>
      <c r="R13" s="70"/>
      <c r="S13" s="7"/>
      <c r="T13" s="7"/>
      <c r="U13" s="7"/>
      <c r="V13" s="7"/>
      <c r="W13" s="7"/>
      <c r="X13" s="7"/>
      <c r="Y13" s="7"/>
      <c r="Z13" s="7"/>
    </row>
    <row r="14" spans="1:26" ht="18.75" customHeight="1">
      <c r="C14" s="7"/>
      <c r="D14" s="106" t="s">
        <v>29</v>
      </c>
      <c r="E14" s="106"/>
      <c r="F14" s="106"/>
      <c r="G14" s="106"/>
      <c r="H14" s="106"/>
      <c r="I14" s="7"/>
      <c r="K14" s="7"/>
      <c r="L14" s="107"/>
      <c r="M14" s="107"/>
      <c r="N14" s="70"/>
      <c r="O14" s="70"/>
      <c r="P14" s="70"/>
      <c r="Q14" s="70"/>
      <c r="R14" s="7"/>
      <c r="S14" s="7"/>
      <c r="T14" s="7"/>
      <c r="U14" s="7"/>
      <c r="V14" s="7"/>
      <c r="W14" s="7"/>
      <c r="X14" s="7"/>
      <c r="Y14" s="7"/>
      <c r="Z14" s="7"/>
    </row>
    <row r="15" spans="1:26" ht="18.75" customHeight="1">
      <c r="C15" s="7"/>
      <c r="D15" s="92" t="s">
        <v>30</v>
      </c>
      <c r="E15" s="92"/>
      <c r="F15" s="92"/>
      <c r="G15" s="92"/>
      <c r="H15" s="92"/>
      <c r="I15" s="7"/>
      <c r="K15" s="7"/>
      <c r="L15" s="91" t="s">
        <v>31</v>
      </c>
      <c r="M15" s="91"/>
      <c r="N15" s="7"/>
      <c r="O15" s="70"/>
      <c r="P15" s="70"/>
      <c r="Q15" s="70"/>
      <c r="R15" s="7"/>
      <c r="S15" s="7"/>
      <c r="T15" s="7"/>
      <c r="U15" s="7"/>
      <c r="V15" s="7"/>
      <c r="W15" s="7"/>
      <c r="X15" s="7"/>
      <c r="Y15" s="7"/>
      <c r="Z15" s="7"/>
    </row>
    <row r="16" spans="1:26" ht="18.75" customHeight="1">
      <c r="C16" s="7"/>
      <c r="D16" s="92" t="s">
        <v>32</v>
      </c>
      <c r="E16" s="92"/>
      <c r="F16" s="92"/>
      <c r="G16" s="92"/>
      <c r="H16" s="92"/>
      <c r="I16" s="7"/>
      <c r="K16" s="7"/>
      <c r="L16" s="91"/>
      <c r="M16" s="91"/>
      <c r="N16" s="68"/>
      <c r="O16" s="70"/>
      <c r="P16" s="70"/>
      <c r="Q16" s="70"/>
      <c r="R16" s="70"/>
      <c r="S16" s="7"/>
      <c r="T16" s="7"/>
      <c r="U16" s="7"/>
      <c r="V16" s="7"/>
      <c r="W16" s="7"/>
      <c r="X16" s="7"/>
      <c r="Y16" s="7"/>
      <c r="Z16" s="7"/>
    </row>
    <row r="17" spans="1:26" ht="18.75" customHeight="1">
      <c r="C17" s="7"/>
      <c r="D17" s="92" t="s">
        <v>33</v>
      </c>
      <c r="E17" s="92"/>
      <c r="F17" s="92"/>
      <c r="G17" s="92"/>
      <c r="H17" s="92"/>
      <c r="I17" s="7"/>
      <c r="K17" s="7"/>
      <c r="L17" s="91"/>
      <c r="M17" s="91"/>
      <c r="N17" s="68"/>
      <c r="O17" s="70"/>
      <c r="P17" s="70"/>
      <c r="Q17" s="70"/>
      <c r="R17" s="70"/>
      <c r="S17" s="7"/>
      <c r="T17" s="7"/>
      <c r="U17" s="7"/>
      <c r="V17" s="7"/>
      <c r="W17" s="7"/>
      <c r="X17" s="7"/>
      <c r="Y17" s="7"/>
      <c r="Z17" s="7"/>
    </row>
    <row r="18" spans="1:26" ht="11.25" customHeight="1">
      <c r="C18" s="7"/>
      <c r="D18" s="7"/>
      <c r="E18" s="7"/>
      <c r="F18" s="7"/>
      <c r="G18" s="7"/>
      <c r="H18" s="7"/>
      <c r="I18" s="7"/>
      <c r="K18" s="7"/>
      <c r="L18" s="7"/>
      <c r="M18" s="7"/>
      <c r="N18" s="7"/>
      <c r="O18" s="7"/>
      <c r="P18" s="7"/>
      <c r="Q18" s="7"/>
      <c r="R18" s="7"/>
      <c r="S18" s="7"/>
      <c r="T18" s="7"/>
      <c r="U18" s="7"/>
      <c r="V18" s="7"/>
      <c r="W18" s="7"/>
      <c r="X18" s="7"/>
      <c r="Y18" s="7"/>
      <c r="Z18" s="7"/>
    </row>
    <row r="19" spans="1:26" ht="10.5" customHeight="1" thickBot="1">
      <c r="A19" s="44"/>
      <c r="B19" s="44"/>
      <c r="C19" s="45"/>
      <c r="D19" s="45"/>
      <c r="E19" s="45"/>
      <c r="F19" s="45"/>
      <c r="G19" s="45"/>
      <c r="H19" s="45"/>
      <c r="I19" s="45"/>
      <c r="J19" s="44"/>
      <c r="K19" s="45"/>
      <c r="L19" s="45"/>
      <c r="M19" s="45"/>
      <c r="N19" s="45"/>
      <c r="O19" s="45"/>
      <c r="P19" s="45"/>
      <c r="Q19" s="45"/>
      <c r="R19" s="45"/>
      <c r="S19" s="44"/>
      <c r="T19" s="45"/>
      <c r="U19" s="45"/>
      <c r="V19" s="45"/>
      <c r="W19" s="45"/>
      <c r="X19" s="45"/>
      <c r="Y19" s="45"/>
      <c r="Z19" s="45"/>
    </row>
    <row r="20" spans="1:26" ht="32.1" customHeight="1" thickTop="1">
      <c r="C20" s="7"/>
      <c r="D20" s="93" t="s">
        <v>34</v>
      </c>
      <c r="E20" s="93"/>
      <c r="F20" s="93"/>
      <c r="G20" s="93"/>
      <c r="H20" s="7"/>
      <c r="I20" s="7"/>
      <c r="K20" s="7"/>
      <c r="L20" s="93" t="s">
        <v>35</v>
      </c>
      <c r="M20" s="93"/>
      <c r="N20" s="93"/>
      <c r="O20" s="93"/>
      <c r="P20" s="93"/>
      <c r="Q20" s="7"/>
      <c r="R20" s="7"/>
      <c r="T20" s="7"/>
      <c r="U20" s="93" t="s">
        <v>36</v>
      </c>
      <c r="V20" s="93"/>
      <c r="W20" s="93"/>
      <c r="X20" s="93"/>
      <c r="Y20" s="93"/>
      <c r="Z20" s="7"/>
    </row>
    <row r="21" spans="1:26" ht="18.75" customHeight="1">
      <c r="C21" s="7"/>
      <c r="D21" s="107" t="s">
        <v>37</v>
      </c>
      <c r="E21" s="107"/>
      <c r="F21" s="107"/>
      <c r="G21" s="107"/>
      <c r="H21" s="107"/>
      <c r="I21" s="7"/>
      <c r="K21" s="7"/>
      <c r="L21" s="107" t="s">
        <v>38</v>
      </c>
      <c r="M21" s="107"/>
      <c r="N21" s="107"/>
      <c r="O21" s="107"/>
      <c r="P21" s="107"/>
      <c r="Q21" s="107"/>
      <c r="R21" s="7"/>
      <c r="T21" s="7"/>
      <c r="U21" s="91" t="s">
        <v>39</v>
      </c>
      <c r="V21" s="91"/>
      <c r="W21" s="70"/>
      <c r="X21" s="7"/>
      <c r="Y21" s="7"/>
      <c r="Z21" s="7"/>
    </row>
    <row r="22" spans="1:26" ht="18.75" customHeight="1">
      <c r="C22" s="7"/>
      <c r="D22" s="107"/>
      <c r="E22" s="107"/>
      <c r="F22" s="107"/>
      <c r="G22" s="107"/>
      <c r="H22" s="107"/>
      <c r="I22" s="7"/>
      <c r="K22" s="7"/>
      <c r="L22" s="107"/>
      <c r="M22" s="107"/>
      <c r="N22" s="107"/>
      <c r="O22" s="107"/>
      <c r="P22" s="107"/>
      <c r="Q22" s="107"/>
      <c r="R22" s="7"/>
      <c r="T22" s="7"/>
      <c r="U22" s="91"/>
      <c r="V22" s="91"/>
      <c r="W22" s="70"/>
      <c r="X22" s="7"/>
      <c r="Y22" s="7"/>
      <c r="Z22" s="7"/>
    </row>
    <row r="23" spans="1:26" ht="18.75" customHeight="1" thickBot="1">
      <c r="C23" s="7"/>
      <c r="D23" s="107"/>
      <c r="E23" s="107"/>
      <c r="F23" s="107"/>
      <c r="G23" s="107"/>
      <c r="H23" s="107"/>
      <c r="I23" s="7"/>
      <c r="K23" s="7"/>
      <c r="L23" s="107"/>
      <c r="M23" s="107"/>
      <c r="N23" s="107"/>
      <c r="O23" s="107"/>
      <c r="P23" s="107"/>
      <c r="Q23" s="107"/>
      <c r="R23" s="7"/>
      <c r="T23" s="7"/>
      <c r="U23" s="91"/>
      <c r="V23" s="91"/>
      <c r="W23" s="70"/>
      <c r="X23" s="7"/>
      <c r="Y23" s="7"/>
      <c r="Z23" s="7"/>
    </row>
    <row r="24" spans="1:26" ht="18.75" customHeight="1" thickBot="1">
      <c r="C24" s="7"/>
      <c r="D24" s="109" t="s">
        <v>40</v>
      </c>
      <c r="E24" s="109"/>
      <c r="F24" s="109"/>
      <c r="G24" s="109"/>
      <c r="H24" s="7"/>
      <c r="I24" s="7"/>
      <c r="K24" s="7"/>
      <c r="L24" s="113" t="s">
        <v>41</v>
      </c>
      <c r="M24" s="114"/>
      <c r="N24" s="114"/>
      <c r="O24" s="114"/>
      <c r="P24" s="114"/>
      <c r="Q24" s="115"/>
      <c r="R24" s="7"/>
      <c r="T24" s="7"/>
      <c r="U24" s="91"/>
      <c r="V24" s="91"/>
      <c r="W24" s="7"/>
      <c r="X24" s="7"/>
      <c r="Y24" s="7"/>
      <c r="Z24" s="7"/>
    </row>
    <row r="25" spans="1:26" ht="18.75" customHeight="1" thickBot="1">
      <c r="C25" s="7"/>
      <c r="D25" s="110" t="s">
        <v>42</v>
      </c>
      <c r="E25" s="111"/>
      <c r="F25" s="111"/>
      <c r="G25" s="112"/>
      <c r="H25" s="7"/>
      <c r="I25" s="7"/>
      <c r="K25" s="7"/>
      <c r="L25" s="116"/>
      <c r="M25" s="117"/>
      <c r="N25" s="117"/>
      <c r="O25" s="117"/>
      <c r="P25" s="117"/>
      <c r="Q25" s="118"/>
      <c r="R25" s="7"/>
      <c r="T25" s="7"/>
      <c r="U25" s="91"/>
      <c r="V25" s="91"/>
      <c r="W25" s="7"/>
      <c r="X25" s="7"/>
      <c r="Y25" s="7"/>
      <c r="Z25" s="7"/>
    </row>
    <row r="26" spans="1:26" ht="18.75" customHeight="1" thickBot="1">
      <c r="C26" s="7"/>
      <c r="D26" s="108" t="str">
        <f>IF($D$25="Step 2","Good job!","")</f>
        <v/>
      </c>
      <c r="E26" s="108"/>
      <c r="F26" s="108"/>
      <c r="G26" s="108"/>
      <c r="H26" s="71"/>
      <c r="I26" s="7"/>
      <c r="K26" s="7"/>
      <c r="L26" s="119"/>
      <c r="M26" s="120"/>
      <c r="N26" s="120"/>
      <c r="O26" s="120"/>
      <c r="P26" s="120"/>
      <c r="Q26" s="121"/>
      <c r="R26" s="7"/>
      <c r="T26" s="7"/>
      <c r="U26" s="91"/>
      <c r="V26" s="91"/>
      <c r="W26" s="7"/>
      <c r="X26" s="7"/>
      <c r="Y26" s="7"/>
      <c r="Z26" s="7"/>
    </row>
    <row r="27" spans="1:26" ht="18.75" customHeight="1">
      <c r="C27" s="7"/>
      <c r="D27" s="107" t="s">
        <v>43</v>
      </c>
      <c r="E27" s="107"/>
      <c r="F27" s="107"/>
      <c r="G27" s="107"/>
      <c r="H27" s="107"/>
      <c r="I27" s="7"/>
      <c r="K27" s="7"/>
      <c r="L27" s="105" t="s">
        <v>44</v>
      </c>
      <c r="M27" s="105"/>
      <c r="N27" s="105"/>
      <c r="O27" s="105"/>
      <c r="P27" s="105"/>
      <c r="Q27" s="105"/>
      <c r="R27" s="7"/>
      <c r="T27" s="7"/>
      <c r="U27" s="91"/>
      <c r="V27" s="91"/>
      <c r="W27" s="7"/>
      <c r="X27" s="7"/>
      <c r="Y27" s="7"/>
      <c r="Z27" s="7"/>
    </row>
    <row r="28" spans="1:26" ht="18.75" customHeight="1">
      <c r="C28" s="7"/>
      <c r="D28" s="107"/>
      <c r="E28" s="107"/>
      <c r="F28" s="107"/>
      <c r="G28" s="107"/>
      <c r="H28" s="107"/>
      <c r="I28" s="7"/>
      <c r="K28" s="7"/>
      <c r="L28" s="91"/>
      <c r="M28" s="91"/>
      <c r="N28" s="91"/>
      <c r="O28" s="91"/>
      <c r="P28" s="91"/>
      <c r="Q28" s="91"/>
      <c r="R28" s="7"/>
      <c r="T28" s="7"/>
      <c r="U28" s="91"/>
      <c r="V28" s="91"/>
      <c r="W28" s="7"/>
      <c r="X28" s="7"/>
      <c r="Y28" s="7"/>
      <c r="Z28" s="7"/>
    </row>
    <row r="29" spans="1:26" ht="18.75" customHeight="1">
      <c r="C29" s="7"/>
      <c r="D29" s="107"/>
      <c r="E29" s="107"/>
      <c r="F29" s="107"/>
      <c r="G29" s="107"/>
      <c r="H29" s="107"/>
      <c r="I29" s="7"/>
      <c r="K29" s="7"/>
      <c r="L29" s="91"/>
      <c r="M29" s="91"/>
      <c r="N29" s="91"/>
      <c r="O29" s="91"/>
      <c r="P29" s="91"/>
      <c r="Q29" s="91"/>
      <c r="R29" s="7"/>
      <c r="T29" s="7"/>
      <c r="U29" s="7"/>
      <c r="V29" s="7"/>
      <c r="W29" s="7"/>
      <c r="X29" s="7"/>
      <c r="Y29" s="7"/>
      <c r="Z29" s="7"/>
    </row>
    <row r="30" spans="1:26" ht="18.75" customHeight="1">
      <c r="C30" s="7"/>
      <c r="D30" s="107"/>
      <c r="E30" s="107"/>
      <c r="F30" s="107"/>
      <c r="G30" s="107"/>
      <c r="H30" s="107"/>
      <c r="I30" s="7"/>
      <c r="K30" s="7"/>
      <c r="L30" s="91"/>
      <c r="M30" s="91"/>
      <c r="N30" s="91"/>
      <c r="O30" s="91"/>
      <c r="P30" s="91"/>
      <c r="Q30" s="91"/>
      <c r="R30" s="7"/>
      <c r="T30" s="7"/>
      <c r="U30" s="91" t="s">
        <v>45</v>
      </c>
      <c r="V30" s="91"/>
      <c r="W30" s="91"/>
      <c r="X30" s="91"/>
      <c r="Y30" s="91"/>
      <c r="Z30" s="7"/>
    </row>
    <row r="31" spans="1:26" ht="18.75" customHeight="1" thickBot="1">
      <c r="C31" s="7"/>
      <c r="D31" s="94" t="s">
        <v>46</v>
      </c>
      <c r="E31" s="94"/>
      <c r="F31" s="94"/>
      <c r="G31" s="94"/>
      <c r="H31" s="71"/>
      <c r="I31" s="7"/>
      <c r="K31" s="7"/>
      <c r="L31" s="91"/>
      <c r="M31" s="91"/>
      <c r="N31" s="91"/>
      <c r="O31" s="91"/>
      <c r="P31" s="91"/>
      <c r="Q31" s="91"/>
      <c r="R31" s="7"/>
      <c r="T31" s="7"/>
      <c r="U31" s="91"/>
      <c r="V31" s="91"/>
      <c r="W31" s="91"/>
      <c r="X31" s="91"/>
      <c r="Y31" s="91"/>
      <c r="Z31" s="7"/>
    </row>
    <row r="32" spans="1:26" ht="18.75" customHeight="1" thickBot="1">
      <c r="C32" s="7"/>
      <c r="D32" s="95" t="s">
        <v>47</v>
      </c>
      <c r="E32" s="96"/>
      <c r="F32" s="96"/>
      <c r="G32" s="97"/>
      <c r="H32" s="7"/>
      <c r="I32" s="7"/>
      <c r="K32" s="7"/>
      <c r="L32" s="91"/>
      <c r="M32" s="91"/>
      <c r="N32" s="91"/>
      <c r="O32" s="91"/>
      <c r="P32" s="91"/>
      <c r="Q32" s="91"/>
      <c r="R32" s="7"/>
      <c r="T32" s="7"/>
      <c r="U32" s="7"/>
      <c r="V32" s="7"/>
      <c r="W32" s="7"/>
      <c r="X32" s="7"/>
      <c r="Y32" s="7"/>
      <c r="Z32" s="7"/>
    </row>
    <row r="33" spans="3:26" ht="11.25" customHeight="1" thickBot="1">
      <c r="C33" s="7"/>
      <c r="D33" s="89" t="str">
        <f>IF(Instructions!D32="I understand!","Good job!","")</f>
        <v/>
      </c>
      <c r="E33" s="89"/>
      <c r="F33" s="89"/>
      <c r="G33" s="89"/>
      <c r="H33" s="7"/>
      <c r="I33" s="7"/>
      <c r="K33" s="7"/>
      <c r="L33" s="91"/>
      <c r="M33" s="91"/>
      <c r="N33" s="91"/>
      <c r="O33" s="91"/>
      <c r="P33" s="91"/>
      <c r="Q33" s="91"/>
      <c r="R33" s="7"/>
    </row>
    <row r="34" spans="3:26" ht="11.25" customHeight="1">
      <c r="C34" s="7"/>
      <c r="D34" s="90"/>
      <c r="E34" s="90"/>
      <c r="F34" s="90"/>
      <c r="G34" s="90"/>
      <c r="H34" s="7"/>
      <c r="I34" s="7"/>
      <c r="K34" s="7"/>
      <c r="L34" s="91"/>
      <c r="M34" s="91"/>
      <c r="N34" s="91"/>
      <c r="O34" s="91"/>
      <c r="P34" s="91"/>
      <c r="Q34" s="91"/>
      <c r="R34" s="7"/>
      <c r="T34" s="98" t="s">
        <v>48</v>
      </c>
      <c r="U34" s="99"/>
      <c r="V34" s="100"/>
      <c r="X34" s="104" t="s">
        <v>49</v>
      </c>
      <c r="Y34" s="104"/>
      <c r="Z34" s="104"/>
    </row>
    <row r="35" spans="3:26" ht="11.25" customHeight="1" thickBot="1">
      <c r="C35" s="7"/>
      <c r="D35" s="7"/>
      <c r="E35" s="7"/>
      <c r="F35" s="7"/>
      <c r="G35" s="7"/>
      <c r="H35" s="7"/>
      <c r="I35" s="7"/>
      <c r="K35" s="7"/>
      <c r="L35" s="7"/>
      <c r="M35" s="7"/>
      <c r="N35" s="7"/>
      <c r="O35" s="7"/>
      <c r="P35" s="7"/>
      <c r="Q35" s="7"/>
      <c r="R35" s="7"/>
      <c r="T35" s="101"/>
      <c r="U35" s="102"/>
      <c r="V35" s="103"/>
      <c r="X35" s="104"/>
      <c r="Y35" s="104"/>
      <c r="Z35" s="104"/>
    </row>
  </sheetData>
  <mergeCells count="34">
    <mergeCell ref="L5:R5"/>
    <mergeCell ref="D5:G5"/>
    <mergeCell ref="D24:G24"/>
    <mergeCell ref="D25:G25"/>
    <mergeCell ref="D21:H23"/>
    <mergeCell ref="D20:G20"/>
    <mergeCell ref="D6:H7"/>
    <mergeCell ref="L21:Q23"/>
    <mergeCell ref="L24:Q26"/>
    <mergeCell ref="L6:M9"/>
    <mergeCell ref="L11:M14"/>
    <mergeCell ref="L20:P20"/>
    <mergeCell ref="D8:H8"/>
    <mergeCell ref="D9:H9"/>
    <mergeCell ref="D10:H10"/>
    <mergeCell ref="D11:H11"/>
    <mergeCell ref="D12:H12"/>
    <mergeCell ref="D27:H30"/>
    <mergeCell ref="D26:G26"/>
    <mergeCell ref="D13:H13"/>
    <mergeCell ref="D14:H14"/>
    <mergeCell ref="D15:H15"/>
    <mergeCell ref="D16:H16"/>
    <mergeCell ref="D33:G34"/>
    <mergeCell ref="U30:Y31"/>
    <mergeCell ref="D17:H17"/>
    <mergeCell ref="U20:Y20"/>
    <mergeCell ref="L15:M17"/>
    <mergeCell ref="D31:G31"/>
    <mergeCell ref="D32:G32"/>
    <mergeCell ref="T34:V35"/>
    <mergeCell ref="X34:Z35"/>
    <mergeCell ref="L27:Q34"/>
    <mergeCell ref="U21:V28"/>
  </mergeCells>
  <conditionalFormatting sqref="D26 D33:G33">
    <cfRule type="containsText" dxfId="40" priority="2" operator="containsText" text="Good job">
      <formula>NOT(ISERROR(SEARCH("Good job",D26)))</formula>
    </cfRule>
  </conditionalFormatting>
  <dataValidations count="12">
    <dataValidation type="list" allowBlank="1" showInputMessage="1" showErrorMessage="1" sqref="D25:G25" xr:uid="{B0079F9E-847A-4E09-8713-B0151546A656}">
      <formula1>"Step 1, Step 2"</formula1>
    </dataValidation>
    <dataValidation type="list" allowBlank="1" showInputMessage="1" showErrorMessage="1" sqref="D32:G32" xr:uid="{935C4DF1-959A-4DD9-A2C2-86F33ED9D765}">
      <formula1>"Check understanding, I understand!"</formula1>
    </dataValidation>
    <dataValidation allowBlank="1" showInputMessage="1" showErrorMessage="1" prompt="Introduces the workbook to a new user." sqref="D8" xr:uid="{EDFAE6E2-7B06-46DF-9587-C958AF46ADE0}"/>
    <dataValidation allowBlank="1" showInputMessage="1" showErrorMessage="1" prompt="Lists all pages and provides instruction how to interact with this workbook." sqref="D9" xr:uid="{530106ED-E471-41AA-ADFF-3F41918BA2C1}"/>
    <dataValidation allowBlank="1" showInputMessage="1" showErrorMessage="1" prompt="Lesson plan for this workbook, including standards met." sqref="D17" xr:uid="{264203EF-6041-4A5A-A39E-F3680B5A6787}"/>
    <dataValidation allowBlank="1" showInputMessage="1" showErrorMessage="1" prompt="View your certificate for completing all activities." sqref="D15" xr:uid="{1004784C-C289-4FFC-A17B-E52B93F7799A}"/>
    <dataValidation allowBlank="1" showInputMessage="1" showErrorMessage="1" prompt="Learn about current state of the Southern Resident orcas." sqref="D10:H10" xr:uid="{E73DF97B-2BC4-4490-A2AB-96C2981FD00F}"/>
    <dataValidation allowBlank="1" showInputMessage="1" showErrorMessage="1" prompt="Learn about the food web of the Salish Sea, and how it can help us understand the problems facing the Southern Resident orcas." sqref="D11:H11" xr:uid="{779A7205-D32B-4EF5-A366-B0A75B1EDDC4}"/>
    <dataValidation allowBlank="1" showInputMessage="1" showErrorMessage="1" prompt="Learn about bioaccumulation and biomagnficiation, and how it impacts the livelihood of sea organisms." sqref="D12:H12" xr:uid="{5D3F479E-F63B-4216-A360-EB27EFDAA3EA}"/>
    <dataValidation allowBlank="1" showInputMessage="1" showErrorMessage="1" prompt="Learn about sound pollution from boat traffic, and how it affects orcas' search for prey." sqref="D13:H13" xr:uid="{DAED99D1-C5B5-46F9-8D83-E8B58DB16E49}"/>
    <dataValidation allowBlank="1" showInputMessage="1" showErrorMessage="1" prompt="Contains all written reflections for saving or printing." sqref="D16:H16" xr:uid="{12AE7D96-0760-49C5-B81B-D0D86709BF3E}"/>
    <dataValidation allowBlank="1" showInputMessage="1" showErrorMessage="1" prompt="Reflect on the data in this workbook to drive additional scientific questions." sqref="D14:H14" xr:uid="{0692A8D9-2A66-4B03-B2B7-59C59DD1FDA6}"/>
  </dataValidations>
  <hyperlinks>
    <hyperlink ref="T34:V35" location="NavCell_P0_1" display="NavCell_P0_1" xr:uid="{EC8B5445-20F1-4162-8020-C1C8C6963C16}"/>
    <hyperlink ref="X34:Z35" location="NavCell_P1" display="ddd" xr:uid="{0A165143-E8D8-4A72-B60B-4388265BC34B}"/>
  </hyperlinks>
  <pageMargins left="0.7" right="0.7" top="0.75" bottom="0.75" header="0.3" footer="0.3"/>
  <pageSetup orientation="portrait"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20406-2E58-4A08-80DD-59090A0E3E10}">
  <sheetPr codeName="Sheet3">
    <tabColor theme="8" tint="0.79998168889431442"/>
  </sheetPr>
  <dimension ref="A1:W46"/>
  <sheetViews>
    <sheetView zoomScaleNormal="100" workbookViewId="0">
      <selection activeCell="A5" sqref="A5"/>
    </sheetView>
  </sheetViews>
  <sheetFormatPr defaultColWidth="8.875" defaultRowHeight="18.75" customHeight="1"/>
  <cols>
    <col min="1" max="1" width="0.25" style="3" customWidth="1"/>
    <col min="2" max="2" width="1.625" style="3" customWidth="1"/>
    <col min="3" max="3" width="1.875" style="3" customWidth="1"/>
    <col min="4" max="7" width="11.125" style="3" customWidth="1"/>
    <col min="8" max="8" width="3.625" style="3" customWidth="1"/>
    <col min="9" max="13" width="9.375" style="3" customWidth="1"/>
    <col min="14" max="16" width="1.875" style="3" customWidth="1"/>
    <col min="17" max="17" width="11.125" style="3" customWidth="1"/>
    <col min="18" max="18" width="9.375" style="3" customWidth="1"/>
    <col min="19" max="19" width="5.625" style="3" customWidth="1"/>
    <col min="20" max="20" width="9.375" style="3" customWidth="1"/>
    <col min="21" max="21" width="11.125" style="3" customWidth="1"/>
    <col min="22" max="22" width="1.875" style="3" customWidth="1"/>
    <col min="23" max="27" width="7.5" style="3" customWidth="1"/>
    <col min="28" max="16384" width="8.875" style="3"/>
  </cols>
  <sheetData>
    <row r="1" spans="1:23" ht="11.25" customHeight="1">
      <c r="A1" s="52" t="s">
        <v>50</v>
      </c>
    </row>
    <row r="2" spans="1:23" ht="32.1" customHeight="1">
      <c r="A2" s="52" t="s">
        <v>51</v>
      </c>
      <c r="C2" s="124" t="s">
        <v>50</v>
      </c>
      <c r="D2" s="124"/>
      <c r="E2" s="124"/>
      <c r="F2" s="124"/>
      <c r="G2" s="124"/>
      <c r="H2" s="124"/>
      <c r="I2" s="124"/>
      <c r="J2" s="124"/>
      <c r="K2" s="124"/>
      <c r="L2" s="124"/>
      <c r="M2" s="124"/>
      <c r="N2" s="124"/>
      <c r="O2" s="124"/>
      <c r="P2" s="124"/>
      <c r="Q2" s="124"/>
      <c r="R2" s="124"/>
      <c r="S2" s="124"/>
      <c r="T2" s="124"/>
      <c r="U2" s="124"/>
      <c r="V2" s="124"/>
      <c r="W2" s="124"/>
    </row>
    <row r="3" spans="1:23" ht="22.5" customHeight="1">
      <c r="A3" s="52" t="s">
        <v>52</v>
      </c>
      <c r="C3" s="126" t="s">
        <v>53</v>
      </c>
      <c r="D3" s="126"/>
      <c r="E3" s="126"/>
      <c r="F3" s="126"/>
      <c r="G3" s="126"/>
      <c r="H3" s="126"/>
      <c r="I3" s="126"/>
      <c r="J3" s="126"/>
      <c r="K3" s="126"/>
      <c r="L3" s="126"/>
      <c r="M3" s="126"/>
      <c r="N3" s="126"/>
      <c r="O3" s="126"/>
      <c r="P3" s="126"/>
      <c r="Q3" s="126"/>
      <c r="R3" s="126"/>
      <c r="S3" s="126"/>
      <c r="T3" s="126"/>
      <c r="U3" s="126"/>
      <c r="V3" s="126"/>
    </row>
    <row r="4" spans="1:23" ht="11.25" customHeight="1" thickBot="1">
      <c r="A4" s="52" t="s">
        <v>54</v>
      </c>
    </row>
    <row r="5" spans="1:23" ht="26.25" customHeight="1" thickTop="1">
      <c r="A5" s="52" t="s">
        <v>55</v>
      </c>
      <c r="C5" s="34"/>
      <c r="D5" s="125" t="s">
        <v>56</v>
      </c>
      <c r="E5" s="125"/>
      <c r="F5" s="125"/>
      <c r="G5" s="125"/>
      <c r="H5" s="125"/>
      <c r="I5" s="125"/>
      <c r="J5" s="125"/>
      <c r="K5" s="125"/>
      <c r="L5" s="125"/>
      <c r="M5" s="125"/>
      <c r="N5" s="125"/>
      <c r="O5" s="125"/>
      <c r="P5" s="125"/>
      <c r="Q5" s="125"/>
      <c r="R5" s="125"/>
      <c r="S5" s="125"/>
      <c r="T5" s="125"/>
      <c r="U5" s="125"/>
      <c r="V5" s="34"/>
    </row>
    <row r="6" spans="1:23" ht="18.75" customHeight="1">
      <c r="A6" s="52"/>
      <c r="C6" s="7"/>
      <c r="D6" s="136" t="s">
        <v>57</v>
      </c>
      <c r="E6" s="136"/>
      <c r="F6" s="136"/>
      <c r="G6" s="136"/>
      <c r="H6" s="136"/>
      <c r="I6" s="7"/>
      <c r="J6" s="7"/>
      <c r="K6" s="7"/>
      <c r="L6" s="7"/>
      <c r="M6" s="7"/>
      <c r="N6" s="7"/>
      <c r="O6" s="7"/>
      <c r="P6" s="7"/>
      <c r="Q6" s="7"/>
      <c r="R6" s="7"/>
      <c r="S6" s="7"/>
      <c r="T6" s="7"/>
      <c r="U6" s="7"/>
      <c r="V6" s="7"/>
    </row>
    <row r="7" spans="1:23" ht="18.75" customHeight="1">
      <c r="A7" s="52"/>
      <c r="C7" s="7"/>
      <c r="D7" s="136"/>
      <c r="E7" s="136"/>
      <c r="F7" s="136"/>
      <c r="G7" s="136"/>
      <c r="H7" s="136"/>
      <c r="I7" s="82"/>
      <c r="J7" s="7"/>
      <c r="K7" s="7"/>
      <c r="L7" s="7"/>
      <c r="M7" s="7"/>
      <c r="N7" s="7"/>
      <c r="O7" s="7"/>
      <c r="P7" s="7"/>
      <c r="Q7" s="7"/>
      <c r="R7" s="7"/>
      <c r="S7" s="7"/>
      <c r="T7" s="7"/>
      <c r="U7" s="7"/>
      <c r="V7" s="7"/>
    </row>
    <row r="8" spans="1:23" ht="18.75" customHeight="1">
      <c r="A8" s="52"/>
      <c r="C8" s="7"/>
      <c r="D8" s="136"/>
      <c r="E8" s="136"/>
      <c r="F8" s="136"/>
      <c r="G8" s="136"/>
      <c r="H8" s="136"/>
      <c r="I8" s="82"/>
      <c r="J8" s="7"/>
      <c r="K8" s="7"/>
      <c r="L8" s="7"/>
      <c r="M8" s="7"/>
      <c r="N8" s="7"/>
      <c r="O8" s="7"/>
      <c r="P8" s="7"/>
      <c r="Q8" s="7"/>
      <c r="R8" s="7"/>
      <c r="S8" s="7"/>
      <c r="T8" s="7"/>
      <c r="U8" s="7"/>
      <c r="V8" s="7"/>
    </row>
    <row r="9" spans="1:23" ht="18.75" customHeight="1">
      <c r="C9" s="7"/>
      <c r="D9" s="136"/>
      <c r="E9" s="136"/>
      <c r="F9" s="136"/>
      <c r="G9" s="136"/>
      <c r="H9" s="136"/>
      <c r="I9" s="82"/>
      <c r="J9" s="7"/>
      <c r="K9" s="7"/>
      <c r="L9" s="7"/>
      <c r="M9" s="7"/>
      <c r="N9" s="7"/>
      <c r="O9" s="7"/>
      <c r="P9" s="7"/>
      <c r="Q9" s="7"/>
      <c r="R9" s="7"/>
      <c r="S9" s="7"/>
      <c r="T9" s="7"/>
      <c r="U9" s="7"/>
      <c r="V9" s="7"/>
    </row>
    <row r="10" spans="1:23" ht="18.75" customHeight="1">
      <c r="C10" s="7"/>
      <c r="D10" s="136"/>
      <c r="E10" s="136"/>
      <c r="F10" s="136"/>
      <c r="G10" s="136"/>
      <c r="H10" s="136"/>
      <c r="I10" s="82"/>
      <c r="J10" s="7"/>
      <c r="K10" s="7"/>
      <c r="L10" s="7"/>
      <c r="M10" s="7"/>
      <c r="N10" s="7"/>
      <c r="O10" s="7"/>
      <c r="P10" s="7"/>
      <c r="Q10" s="7"/>
      <c r="R10" s="7"/>
      <c r="S10" s="7"/>
      <c r="T10" s="7"/>
      <c r="U10" s="7"/>
      <c r="V10" s="7"/>
    </row>
    <row r="11" spans="1:23" ht="18.75" customHeight="1">
      <c r="C11" s="7"/>
      <c r="D11" s="136"/>
      <c r="E11" s="136"/>
      <c r="F11" s="136"/>
      <c r="G11" s="136"/>
      <c r="H11" s="136"/>
      <c r="I11" s="82"/>
      <c r="J11" s="7"/>
      <c r="K11" s="7"/>
      <c r="L11" s="7"/>
      <c r="M11" s="7"/>
      <c r="N11" s="7"/>
      <c r="O11" s="7"/>
      <c r="P11" s="7"/>
      <c r="Q11" s="7"/>
      <c r="R11" s="7"/>
      <c r="S11" s="7"/>
      <c r="T11" s="7"/>
      <c r="U11" s="7"/>
      <c r="V11" s="7"/>
    </row>
    <row r="12" spans="1:23" ht="18.75" customHeight="1">
      <c r="C12" s="7"/>
      <c r="D12" s="136"/>
      <c r="E12" s="136"/>
      <c r="F12" s="136"/>
      <c r="G12" s="136"/>
      <c r="H12" s="136"/>
      <c r="I12" s="82"/>
      <c r="J12" s="7"/>
      <c r="K12" s="7"/>
      <c r="L12" s="7"/>
      <c r="M12" s="7"/>
      <c r="N12" s="7"/>
      <c r="O12" s="7"/>
      <c r="P12" s="7"/>
      <c r="Q12" s="7"/>
      <c r="R12" s="7"/>
      <c r="S12" s="7"/>
      <c r="T12" s="7"/>
      <c r="U12" s="7"/>
      <c r="V12" s="7"/>
    </row>
    <row r="13" spans="1:23" ht="18.75" customHeight="1">
      <c r="C13" s="7"/>
      <c r="D13" s="136"/>
      <c r="E13" s="136"/>
      <c r="F13" s="136"/>
      <c r="G13" s="136"/>
      <c r="H13" s="136"/>
      <c r="I13" s="82"/>
      <c r="J13" s="7"/>
      <c r="K13" s="7"/>
      <c r="L13" s="7"/>
      <c r="M13" s="7"/>
      <c r="N13" s="7"/>
      <c r="O13" s="7"/>
      <c r="P13" s="7"/>
      <c r="Q13" s="7"/>
      <c r="R13" s="7"/>
      <c r="S13" s="7"/>
      <c r="T13" s="7"/>
      <c r="U13" s="7"/>
      <c r="V13" s="7"/>
    </row>
    <row r="14" spans="1:23" ht="18.75" customHeight="1">
      <c r="C14" s="7"/>
      <c r="D14" s="73"/>
      <c r="E14" s="73"/>
      <c r="F14" s="73"/>
      <c r="G14" s="73"/>
      <c r="H14" s="73"/>
      <c r="I14" s="7"/>
      <c r="J14" s="7"/>
      <c r="K14" s="7"/>
      <c r="L14" s="7"/>
      <c r="M14" s="7"/>
      <c r="N14" s="7"/>
      <c r="O14" s="7"/>
      <c r="P14" s="7"/>
      <c r="Q14" s="7"/>
      <c r="R14" s="7"/>
      <c r="S14" s="7"/>
      <c r="T14" s="7"/>
      <c r="U14" s="7"/>
      <c r="V14" s="7"/>
    </row>
    <row r="15" spans="1:23" ht="18.75" customHeight="1">
      <c r="C15" s="7"/>
      <c r="D15" s="82"/>
      <c r="E15" s="82"/>
      <c r="F15" s="82"/>
      <c r="G15" s="82"/>
      <c r="H15" s="7"/>
      <c r="I15" s="7"/>
      <c r="J15" s="7"/>
      <c r="K15" s="7"/>
      <c r="L15" s="7"/>
      <c r="M15" s="7"/>
      <c r="N15" s="7"/>
      <c r="O15" s="7"/>
      <c r="P15" s="7"/>
      <c r="Q15" s="7"/>
      <c r="R15" s="7"/>
      <c r="S15" s="7"/>
      <c r="T15" s="7"/>
      <c r="U15" s="7"/>
      <c r="V15" s="7"/>
    </row>
    <row r="16" spans="1:23" ht="18.75" customHeight="1">
      <c r="C16" s="7"/>
      <c r="D16" s="82"/>
      <c r="E16" s="82"/>
      <c r="F16" s="82"/>
      <c r="G16" s="82"/>
      <c r="H16" s="7"/>
      <c r="I16" s="7"/>
      <c r="J16" s="7"/>
      <c r="K16" s="7"/>
      <c r="L16" s="7"/>
      <c r="M16" s="7"/>
      <c r="N16" s="7"/>
      <c r="O16" s="7"/>
      <c r="P16" s="7"/>
      <c r="Q16" s="7"/>
      <c r="R16" s="7"/>
      <c r="S16" s="7"/>
      <c r="T16" s="7"/>
      <c r="U16" s="7"/>
      <c r="V16" s="7"/>
    </row>
    <row r="17" spans="1:22" ht="18.75" customHeight="1">
      <c r="C17" s="7"/>
      <c r="D17" s="82"/>
      <c r="E17" s="82"/>
      <c r="F17" s="82"/>
      <c r="G17" s="82"/>
      <c r="H17" s="7"/>
      <c r="I17" s="7"/>
      <c r="J17" s="7"/>
      <c r="K17" s="7"/>
      <c r="L17" s="7"/>
      <c r="M17" s="7"/>
      <c r="N17" s="7"/>
      <c r="O17" s="7"/>
      <c r="P17" s="7"/>
      <c r="Q17" s="7"/>
      <c r="R17" s="7"/>
      <c r="S17" s="7"/>
      <c r="T17" s="7"/>
      <c r="U17" s="7"/>
      <c r="V17" s="7"/>
    </row>
    <row r="18" spans="1:22" ht="18.75" customHeight="1">
      <c r="C18" s="7"/>
      <c r="D18" s="82"/>
      <c r="E18" s="82"/>
      <c r="F18" s="82"/>
      <c r="G18" s="82"/>
      <c r="H18" s="7"/>
      <c r="I18" s="7"/>
      <c r="J18" s="7"/>
      <c r="K18" s="7"/>
      <c r="L18" s="7"/>
      <c r="M18" s="7"/>
      <c r="N18" s="7"/>
      <c r="O18" s="7"/>
      <c r="P18" s="7"/>
      <c r="Q18" s="7"/>
      <c r="R18" s="7"/>
      <c r="S18" s="7"/>
      <c r="T18" s="7"/>
      <c r="U18" s="7"/>
      <c r="V18" s="7"/>
    </row>
    <row r="19" spans="1:22" ht="18.75" customHeight="1">
      <c r="C19" s="7"/>
      <c r="D19" s="82"/>
      <c r="E19" s="82"/>
      <c r="F19" s="82"/>
      <c r="G19" s="82"/>
      <c r="H19" s="7"/>
      <c r="I19" s="7"/>
      <c r="J19" s="7"/>
      <c r="K19" s="7"/>
      <c r="L19" s="7"/>
      <c r="M19" s="7"/>
      <c r="N19" s="7"/>
      <c r="O19" s="7"/>
      <c r="P19" s="7"/>
      <c r="Q19" s="7"/>
      <c r="R19" s="7"/>
      <c r="S19" s="7"/>
      <c r="T19" s="7"/>
      <c r="U19" s="7"/>
      <c r="V19" s="7"/>
    </row>
    <row r="20" spans="1:22" ht="18.75" customHeight="1">
      <c r="C20" s="7"/>
      <c r="D20" s="82"/>
      <c r="E20" s="82"/>
      <c r="F20" s="82"/>
      <c r="G20" s="82"/>
      <c r="H20" s="7"/>
      <c r="I20" s="7"/>
      <c r="J20" s="7"/>
      <c r="K20" s="7"/>
      <c r="L20" s="7"/>
      <c r="M20" s="7"/>
      <c r="N20" s="7"/>
      <c r="O20" s="7"/>
      <c r="P20" s="7"/>
      <c r="Q20" s="7"/>
      <c r="R20" s="7"/>
      <c r="S20" s="7"/>
      <c r="T20" s="7"/>
      <c r="U20" s="7"/>
      <c r="V20" s="7"/>
    </row>
    <row r="21" spans="1:22" ht="18.75" customHeight="1">
      <c r="C21" s="7"/>
      <c r="D21" s="82"/>
      <c r="E21" s="82"/>
      <c r="F21" s="82"/>
      <c r="G21" s="82"/>
      <c r="H21" s="7"/>
      <c r="I21" s="7"/>
      <c r="J21" s="7"/>
      <c r="K21" s="7"/>
      <c r="L21" s="7"/>
      <c r="M21" s="7"/>
      <c r="N21" s="7"/>
      <c r="O21" s="7"/>
      <c r="P21" s="7"/>
      <c r="Q21" s="7"/>
      <c r="R21" s="7"/>
      <c r="S21" s="7"/>
      <c r="T21" s="7"/>
      <c r="U21" s="7"/>
      <c r="V21" s="7"/>
    </row>
    <row r="22" spans="1:22" ht="18.75" customHeight="1">
      <c r="C22" s="7"/>
      <c r="D22" s="7"/>
      <c r="E22" s="7"/>
      <c r="F22" s="7"/>
      <c r="G22" s="7"/>
      <c r="H22" s="7"/>
      <c r="I22" s="7"/>
      <c r="J22" s="7"/>
      <c r="K22" s="7"/>
      <c r="L22" s="7"/>
      <c r="M22" s="7"/>
      <c r="N22" s="7"/>
      <c r="O22" s="7"/>
      <c r="P22" s="7"/>
      <c r="Q22" s="7"/>
      <c r="R22" s="7"/>
      <c r="S22" s="7"/>
      <c r="T22" s="7"/>
      <c r="U22" s="7"/>
      <c r="V22" s="7"/>
    </row>
    <row r="23" spans="1:22" ht="18.75" customHeight="1">
      <c r="C23" s="7"/>
      <c r="D23" s="7"/>
      <c r="E23" s="7"/>
      <c r="F23" s="7"/>
      <c r="G23" s="7"/>
      <c r="H23" s="7"/>
      <c r="I23" s="7"/>
      <c r="J23" s="7"/>
      <c r="K23" s="7"/>
      <c r="L23" s="7"/>
      <c r="M23" s="7"/>
      <c r="N23" s="7"/>
      <c r="O23" s="7"/>
      <c r="P23" s="7"/>
      <c r="Q23" s="7"/>
      <c r="R23" s="7"/>
      <c r="S23" s="7"/>
      <c r="T23" s="7"/>
      <c r="U23" s="7"/>
      <c r="V23" s="7"/>
    </row>
    <row r="24" spans="1:22" ht="18.75" customHeight="1">
      <c r="C24" s="7"/>
      <c r="D24" s="7"/>
      <c r="E24" s="7"/>
      <c r="F24" s="7"/>
      <c r="G24" s="7"/>
      <c r="H24" s="7"/>
      <c r="I24" s="7"/>
      <c r="J24" s="7"/>
      <c r="K24" s="7"/>
      <c r="L24" s="7"/>
      <c r="M24" s="7"/>
      <c r="N24" s="7"/>
      <c r="O24" s="7"/>
      <c r="P24" s="7"/>
      <c r="Q24" s="7"/>
      <c r="R24" s="7"/>
      <c r="S24" s="7"/>
      <c r="T24" s="7"/>
      <c r="U24" s="7"/>
      <c r="V24" s="7"/>
    </row>
    <row r="25" spans="1:22" ht="18.75" customHeight="1">
      <c r="C25" s="7"/>
      <c r="D25" s="7"/>
      <c r="E25" s="7"/>
      <c r="F25" s="7"/>
      <c r="G25" s="7"/>
      <c r="H25" s="7"/>
      <c r="I25" s="7"/>
      <c r="J25" s="7"/>
      <c r="K25" s="7"/>
      <c r="L25" s="7"/>
      <c r="M25" s="7"/>
      <c r="N25" s="7"/>
      <c r="O25" s="7"/>
      <c r="P25" s="7"/>
      <c r="Q25" s="7"/>
      <c r="R25" s="7"/>
      <c r="S25" s="7"/>
      <c r="T25" s="7"/>
      <c r="U25" s="7"/>
      <c r="V25" s="7"/>
    </row>
    <row r="26" spans="1:22" ht="18.75" customHeight="1">
      <c r="C26" s="7"/>
      <c r="D26" s="7"/>
      <c r="E26" s="7"/>
      <c r="F26" s="7"/>
      <c r="G26" s="7"/>
      <c r="H26" s="7"/>
      <c r="I26" s="7"/>
      <c r="J26" s="7"/>
      <c r="K26" s="7"/>
      <c r="L26" s="7"/>
      <c r="M26" s="7"/>
      <c r="N26" s="7"/>
      <c r="O26" s="7"/>
      <c r="P26" s="7"/>
      <c r="Q26" s="7"/>
      <c r="R26" s="7"/>
      <c r="S26" s="7"/>
      <c r="T26" s="7"/>
      <c r="U26" s="7"/>
      <c r="V26" s="7"/>
    </row>
    <row r="27" spans="1:22" ht="11.25" customHeight="1">
      <c r="C27" s="7"/>
      <c r="D27" s="7"/>
      <c r="E27" s="7"/>
      <c r="F27" s="7"/>
      <c r="G27" s="7"/>
      <c r="H27" s="7"/>
      <c r="I27" s="7"/>
      <c r="J27" s="7"/>
      <c r="K27" s="7"/>
      <c r="L27" s="7"/>
      <c r="M27" s="7"/>
      <c r="N27" s="7"/>
      <c r="O27" s="7"/>
      <c r="P27" s="7"/>
      <c r="Q27" s="7"/>
      <c r="R27" s="7"/>
      <c r="S27" s="7"/>
      <c r="T27" s="7"/>
      <c r="U27" s="7"/>
      <c r="V27" s="7"/>
    </row>
    <row r="28" spans="1:22" s="44" customFormat="1" ht="11.25" customHeight="1" thickBot="1">
      <c r="C28" s="45"/>
      <c r="D28" s="45"/>
      <c r="E28" s="45"/>
      <c r="F28" s="45"/>
      <c r="G28" s="45"/>
      <c r="H28" s="45"/>
      <c r="I28" s="45"/>
      <c r="J28" s="45"/>
      <c r="K28" s="45"/>
      <c r="L28" s="45"/>
      <c r="M28" s="45"/>
      <c r="N28" s="45"/>
      <c r="O28" s="36"/>
      <c r="P28" s="45"/>
      <c r="Q28" s="45"/>
      <c r="R28" s="45"/>
      <c r="S28" s="45"/>
      <c r="T28" s="45"/>
      <c r="U28" s="45"/>
      <c r="V28" s="45"/>
    </row>
    <row r="29" spans="1:22" ht="26.25" customHeight="1" thickTop="1">
      <c r="A29" s="44"/>
      <c r="B29" s="44"/>
      <c r="C29" s="7"/>
      <c r="D29" s="93" t="s">
        <v>58</v>
      </c>
      <c r="E29" s="93"/>
      <c r="F29" s="93"/>
      <c r="G29" s="93"/>
      <c r="H29" s="93"/>
      <c r="I29" s="93"/>
      <c r="J29" s="93"/>
      <c r="K29" s="93"/>
      <c r="L29" s="93"/>
      <c r="M29" s="93"/>
      <c r="N29" s="69"/>
      <c r="O29" s="36"/>
      <c r="P29" s="69"/>
      <c r="Q29" s="123" t="s">
        <v>59</v>
      </c>
      <c r="R29" s="123"/>
      <c r="S29" s="123"/>
      <c r="T29" s="123"/>
      <c r="U29" s="123"/>
      <c r="V29" s="7"/>
    </row>
    <row r="30" spans="1:22" ht="18.75" customHeight="1">
      <c r="A30" s="44"/>
      <c r="B30" s="44"/>
      <c r="C30" s="143" t="s">
        <v>60</v>
      </c>
      <c r="D30" s="143"/>
      <c r="E30" s="143"/>
      <c r="F30" s="143"/>
      <c r="G30" s="143"/>
      <c r="H30" s="143"/>
      <c r="I30" s="143"/>
      <c r="J30" s="143"/>
      <c r="K30" s="143"/>
      <c r="L30" s="47"/>
      <c r="M30" s="47"/>
      <c r="N30" s="7"/>
      <c r="P30" s="7"/>
      <c r="Q30" s="7"/>
      <c r="R30" s="7"/>
      <c r="S30" s="7"/>
      <c r="T30" s="7"/>
      <c r="U30" s="7"/>
      <c r="V30" s="7"/>
    </row>
    <row r="31" spans="1:22" ht="18.75" customHeight="1">
      <c r="A31" s="44"/>
      <c r="B31" s="44"/>
      <c r="C31" s="143"/>
      <c r="D31" s="143"/>
      <c r="E31" s="143"/>
      <c r="F31" s="143"/>
      <c r="G31" s="143"/>
      <c r="H31" s="143"/>
      <c r="I31" s="143"/>
      <c r="J31" s="143"/>
      <c r="K31" s="143"/>
      <c r="L31" s="47"/>
      <c r="M31" s="47"/>
      <c r="N31" s="7"/>
      <c r="P31" s="7"/>
      <c r="Q31" s="7"/>
      <c r="R31" s="7"/>
      <c r="S31" s="7"/>
      <c r="T31" s="7"/>
      <c r="U31" s="7"/>
      <c r="V31" s="7"/>
    </row>
    <row r="32" spans="1:22" ht="18.75" customHeight="1">
      <c r="A32" s="44"/>
      <c r="B32" s="44"/>
      <c r="C32" s="143"/>
      <c r="D32" s="143"/>
      <c r="E32" s="143"/>
      <c r="F32" s="143"/>
      <c r="G32" s="143"/>
      <c r="H32" s="143"/>
      <c r="I32" s="143"/>
      <c r="J32" s="143"/>
      <c r="K32" s="143"/>
      <c r="L32" s="47"/>
      <c r="M32" s="47"/>
      <c r="N32" s="7"/>
      <c r="P32" s="7"/>
      <c r="Q32" s="7"/>
      <c r="R32" s="7"/>
      <c r="S32" s="7"/>
      <c r="T32" s="7"/>
      <c r="U32" s="7"/>
      <c r="V32" s="7"/>
    </row>
    <row r="33" spans="1:22" ht="7.5" customHeight="1" thickBot="1">
      <c r="A33" s="44"/>
      <c r="B33" s="44"/>
      <c r="C33" s="74"/>
      <c r="D33" s="74"/>
      <c r="E33" s="74"/>
      <c r="F33" s="74"/>
      <c r="G33" s="74"/>
      <c r="H33" s="74"/>
      <c r="I33" s="74"/>
      <c r="J33" s="74"/>
      <c r="K33" s="74"/>
      <c r="L33" s="74"/>
      <c r="M33" s="74"/>
      <c r="N33" s="7"/>
      <c r="P33" s="7"/>
      <c r="Q33" s="7"/>
      <c r="R33" s="7"/>
      <c r="S33" s="7"/>
      <c r="T33" s="7"/>
      <c r="U33" s="7"/>
      <c r="V33" s="7"/>
    </row>
    <row r="34" spans="1:22" ht="18.75" customHeight="1">
      <c r="A34" s="44"/>
      <c r="B34" s="44"/>
      <c r="C34" s="7"/>
      <c r="D34" s="127"/>
      <c r="E34" s="128"/>
      <c r="F34" s="128"/>
      <c r="G34" s="128"/>
      <c r="H34" s="128"/>
      <c r="I34" s="128"/>
      <c r="J34" s="128"/>
      <c r="K34" s="128"/>
      <c r="L34" s="128"/>
      <c r="M34" s="129"/>
      <c r="N34" s="7"/>
      <c r="P34" s="7"/>
      <c r="Q34" s="7"/>
      <c r="R34" s="7"/>
      <c r="S34" s="7"/>
      <c r="T34" s="7"/>
      <c r="U34" s="7"/>
      <c r="V34" s="7"/>
    </row>
    <row r="35" spans="1:22" ht="18.75" customHeight="1">
      <c r="A35" s="44"/>
      <c r="B35" s="44"/>
      <c r="C35" s="7"/>
      <c r="D35" s="130"/>
      <c r="E35" s="131"/>
      <c r="F35" s="131"/>
      <c r="G35" s="131"/>
      <c r="H35" s="131"/>
      <c r="I35" s="131"/>
      <c r="J35" s="131"/>
      <c r="K35" s="131"/>
      <c r="L35" s="131"/>
      <c r="M35" s="132"/>
      <c r="N35" s="7"/>
      <c r="P35" s="7"/>
      <c r="Q35" s="7"/>
      <c r="R35" s="7"/>
      <c r="S35" s="7"/>
      <c r="T35" s="7"/>
      <c r="U35" s="7"/>
      <c r="V35" s="7"/>
    </row>
    <row r="36" spans="1:22" ht="18.75" customHeight="1">
      <c r="A36" s="44"/>
      <c r="B36" s="44"/>
      <c r="C36" s="7"/>
      <c r="D36" s="130"/>
      <c r="E36" s="131"/>
      <c r="F36" s="131"/>
      <c r="G36" s="131"/>
      <c r="H36" s="131"/>
      <c r="I36" s="131"/>
      <c r="J36" s="131"/>
      <c r="K36" s="131"/>
      <c r="L36" s="131"/>
      <c r="M36" s="132"/>
      <c r="N36" s="7"/>
      <c r="P36" s="7"/>
      <c r="Q36" s="7"/>
      <c r="R36" s="7"/>
      <c r="S36" s="7"/>
      <c r="T36" s="7"/>
      <c r="U36" s="7"/>
      <c r="V36" s="7"/>
    </row>
    <row r="37" spans="1:22" ht="18.75" customHeight="1">
      <c r="A37" s="44"/>
      <c r="B37" s="44"/>
      <c r="C37" s="7"/>
      <c r="D37" s="130"/>
      <c r="E37" s="131"/>
      <c r="F37" s="131"/>
      <c r="G37" s="131"/>
      <c r="H37" s="131"/>
      <c r="I37" s="131"/>
      <c r="J37" s="131"/>
      <c r="K37" s="131"/>
      <c r="L37" s="131"/>
      <c r="M37" s="132"/>
      <c r="N37" s="7"/>
      <c r="P37" s="7"/>
      <c r="Q37" s="7"/>
      <c r="R37" s="7"/>
      <c r="S37" s="7"/>
      <c r="T37" s="7"/>
      <c r="U37" s="7"/>
      <c r="V37" s="7"/>
    </row>
    <row r="38" spans="1:22" ht="18.75" customHeight="1">
      <c r="A38" s="44"/>
      <c r="B38" s="44"/>
      <c r="C38" s="7"/>
      <c r="D38" s="130"/>
      <c r="E38" s="131"/>
      <c r="F38" s="131"/>
      <c r="G38" s="131"/>
      <c r="H38" s="131"/>
      <c r="I38" s="131"/>
      <c r="J38" s="131"/>
      <c r="K38" s="131"/>
      <c r="L38" s="131"/>
      <c r="M38" s="132"/>
      <c r="N38" s="7"/>
      <c r="P38" s="7"/>
      <c r="Q38" s="7"/>
      <c r="R38" s="7"/>
      <c r="S38" s="7"/>
      <c r="T38" s="7"/>
      <c r="U38" s="7"/>
      <c r="V38" s="7"/>
    </row>
    <row r="39" spans="1:22" ht="15" customHeight="1" thickBot="1">
      <c r="A39" s="44"/>
      <c r="B39" s="44"/>
      <c r="C39" s="7"/>
      <c r="D39" s="133"/>
      <c r="E39" s="134"/>
      <c r="F39" s="134"/>
      <c r="G39" s="134"/>
      <c r="H39" s="134"/>
      <c r="I39" s="134"/>
      <c r="J39" s="134"/>
      <c r="K39" s="134"/>
      <c r="L39" s="134"/>
      <c r="M39" s="135"/>
      <c r="N39" s="7"/>
      <c r="P39" s="7"/>
      <c r="Q39" s="7"/>
      <c r="R39" s="7"/>
      <c r="S39" s="7"/>
      <c r="T39" s="7"/>
      <c r="U39" s="7"/>
      <c r="V39" s="7"/>
    </row>
    <row r="40" spans="1:22" ht="7.5" customHeight="1">
      <c r="A40" s="44"/>
      <c r="B40" s="44"/>
      <c r="C40" s="7"/>
      <c r="D40" s="7"/>
      <c r="E40" s="7"/>
      <c r="F40" s="7"/>
      <c r="G40" s="7"/>
      <c r="H40" s="7"/>
      <c r="I40" s="7"/>
      <c r="J40" s="7"/>
      <c r="K40" s="7"/>
      <c r="L40" s="7"/>
      <c r="M40" s="7"/>
      <c r="N40" s="7"/>
      <c r="P40" s="7"/>
      <c r="Q40" s="7"/>
      <c r="R40" s="7"/>
      <c r="S40" s="7"/>
      <c r="T40" s="7"/>
      <c r="U40" s="7"/>
      <c r="V40" s="7"/>
    </row>
    <row r="41" spans="1:22" ht="18.75" customHeight="1">
      <c r="A41" s="44"/>
      <c r="B41" s="44"/>
      <c r="C41" s="7"/>
      <c r="D41" s="122" t="s">
        <v>54</v>
      </c>
      <c r="E41" s="122"/>
      <c r="F41" s="122"/>
      <c r="G41" s="122"/>
      <c r="H41" s="122"/>
      <c r="I41" s="122"/>
      <c r="J41" s="122"/>
      <c r="K41" s="122"/>
      <c r="L41" s="122"/>
      <c r="M41" s="122"/>
      <c r="N41" s="20"/>
      <c r="P41" s="20"/>
      <c r="Q41" s="20"/>
      <c r="R41" s="20"/>
      <c r="S41" s="20"/>
      <c r="T41" s="20"/>
      <c r="U41" s="20"/>
      <c r="V41" s="7"/>
    </row>
    <row r="42" spans="1:22" ht="18.75" customHeight="1">
      <c r="A42" s="44"/>
      <c r="B42" s="44"/>
      <c r="C42" s="7"/>
      <c r="D42" s="122"/>
      <c r="E42" s="122"/>
      <c r="F42" s="122"/>
      <c r="G42" s="122"/>
      <c r="H42" s="122"/>
      <c r="I42" s="122"/>
      <c r="J42" s="122"/>
      <c r="K42" s="122"/>
      <c r="L42" s="122"/>
      <c r="M42" s="122"/>
      <c r="N42" s="20"/>
      <c r="P42" s="20"/>
      <c r="Q42" s="20"/>
      <c r="R42" s="20"/>
      <c r="S42" s="20"/>
      <c r="T42" s="20"/>
      <c r="U42" s="20"/>
      <c r="V42" s="7"/>
    </row>
    <row r="43" spans="1:22" ht="11.25" customHeight="1" thickBot="1">
      <c r="A43" s="44"/>
      <c r="B43" s="44"/>
      <c r="C43" s="7"/>
      <c r="D43" s="122"/>
      <c r="E43" s="122"/>
      <c r="F43" s="122"/>
      <c r="G43" s="122"/>
      <c r="H43" s="122"/>
      <c r="I43" s="122"/>
      <c r="J43" s="122"/>
      <c r="K43" s="122"/>
      <c r="L43" s="122"/>
      <c r="M43" s="122"/>
      <c r="N43" s="20"/>
    </row>
    <row r="44" spans="1:22" ht="11.25" customHeight="1">
      <c r="A44" s="44"/>
      <c r="B44" s="44"/>
      <c r="C44" s="7"/>
      <c r="D44" s="122"/>
      <c r="E44" s="122"/>
      <c r="F44" s="122"/>
      <c r="G44" s="122"/>
      <c r="H44" s="122"/>
      <c r="I44" s="122"/>
      <c r="J44" s="122"/>
      <c r="K44" s="122"/>
      <c r="L44" s="122"/>
      <c r="M44" s="122"/>
      <c r="N44" s="20"/>
      <c r="P44" s="98" t="s">
        <v>48</v>
      </c>
      <c r="Q44" s="99"/>
      <c r="R44" s="100"/>
      <c r="S44" s="46"/>
      <c r="T44" s="137" t="s">
        <v>49</v>
      </c>
      <c r="U44" s="138"/>
      <c r="V44" s="139"/>
    </row>
    <row r="45" spans="1:22" ht="11.25" customHeight="1" thickBot="1">
      <c r="A45" s="44"/>
      <c r="B45" s="44"/>
      <c r="C45" s="7"/>
      <c r="D45" s="7"/>
      <c r="E45" s="7"/>
      <c r="F45" s="7"/>
      <c r="G45" s="7"/>
      <c r="H45" s="7"/>
      <c r="I45" s="7"/>
      <c r="J45" s="7"/>
      <c r="K45" s="7"/>
      <c r="L45" s="7"/>
      <c r="M45" s="7"/>
      <c r="N45" s="7"/>
      <c r="P45" s="101"/>
      <c r="Q45" s="102"/>
      <c r="R45" s="103"/>
      <c r="S45" s="46"/>
      <c r="T45" s="140"/>
      <c r="U45" s="141"/>
      <c r="V45" s="142"/>
    </row>
    <row r="46" spans="1:22" ht="18.75" customHeight="1">
      <c r="A46" s="44"/>
      <c r="B46" s="44"/>
    </row>
  </sheetData>
  <mergeCells count="11">
    <mergeCell ref="D41:M44"/>
    <mergeCell ref="D29:M29"/>
    <mergeCell ref="Q29:U29"/>
    <mergeCell ref="C2:W2"/>
    <mergeCell ref="D5:U5"/>
    <mergeCell ref="C3:V3"/>
    <mergeCell ref="D34:M39"/>
    <mergeCell ref="D6:H13"/>
    <mergeCell ref="P44:R45"/>
    <mergeCell ref="T44:V45"/>
    <mergeCell ref="C30:K32"/>
  </mergeCells>
  <hyperlinks>
    <hyperlink ref="P44:R45" location="NavCell_P0_2" display="ddd" xr:uid="{491CEB8A-8B19-4B2D-BE70-362419A41386}"/>
    <hyperlink ref="T44:V45" location="NavCell_P2" display="dddd" xr:uid="{AA2512F6-2191-492C-B204-5D0B5F3DF49A}"/>
  </hyperlink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FC08-A0AE-4FD2-B79B-CF2927B8711D}">
  <sheetPr codeName="Sheet4">
    <tabColor theme="8" tint="0.79998168889431442"/>
  </sheetPr>
  <dimension ref="A1:AB84"/>
  <sheetViews>
    <sheetView zoomScaleNormal="100" workbookViewId="0">
      <selection activeCell="A16" sqref="A16"/>
    </sheetView>
  </sheetViews>
  <sheetFormatPr defaultColWidth="9" defaultRowHeight="18.75" customHeight="1"/>
  <cols>
    <col min="1" max="1" width="0.25" style="52" customWidth="1"/>
    <col min="2" max="2" width="1.625" style="3" customWidth="1"/>
    <col min="3" max="4" width="1.875" style="3" customWidth="1"/>
    <col min="5" max="5" width="19.375" style="3" customWidth="1"/>
    <col min="6" max="8" width="1.875" style="3" customWidth="1"/>
    <col min="9" max="9" width="4.375" style="3" customWidth="1"/>
    <col min="10" max="10" width="15" style="3" customWidth="1"/>
    <col min="11" max="13" width="1.875" style="3" customWidth="1"/>
    <col min="14" max="14" width="19.375" style="3" customWidth="1"/>
    <col min="15" max="17" width="1.875" style="3" customWidth="1"/>
    <col min="18" max="18" width="19.375" style="3" customWidth="1"/>
    <col min="19" max="21" width="1.875" style="3" customWidth="1"/>
    <col min="22" max="22" width="19.375" style="3" customWidth="1"/>
    <col min="23" max="25" width="1.875" style="3" customWidth="1"/>
    <col min="26" max="26" width="19.375" style="3" customWidth="1"/>
    <col min="27" max="28" width="1.875" style="3" customWidth="1"/>
    <col min="29" max="16384" width="9" style="3"/>
  </cols>
  <sheetData>
    <row r="1" spans="1:28" ht="11.25" customHeight="1">
      <c r="A1" s="52" t="s">
        <v>61</v>
      </c>
    </row>
    <row r="2" spans="1:28" ht="32.1" customHeight="1">
      <c r="A2" s="52" t="s">
        <v>62</v>
      </c>
      <c r="C2" s="184" t="s">
        <v>61</v>
      </c>
      <c r="D2" s="184"/>
      <c r="E2" s="184"/>
      <c r="F2" s="184"/>
      <c r="G2" s="184"/>
      <c r="H2" s="184"/>
      <c r="I2" s="184"/>
      <c r="J2" s="184"/>
      <c r="K2" s="184"/>
      <c r="L2" s="184"/>
      <c r="M2" s="184"/>
      <c r="N2" s="184"/>
      <c r="O2" s="184"/>
      <c r="P2" s="184"/>
      <c r="Q2" s="184"/>
      <c r="R2" s="184"/>
      <c r="S2" s="184"/>
      <c r="T2" s="184"/>
      <c r="U2" s="184"/>
    </row>
    <row r="3" spans="1:28" ht="18.75" customHeight="1">
      <c r="A3" s="52" t="s">
        <v>63</v>
      </c>
      <c r="C3" s="186" t="s">
        <v>64</v>
      </c>
      <c r="D3" s="187"/>
      <c r="E3" s="187"/>
      <c r="F3" s="187"/>
      <c r="G3" s="187"/>
      <c r="H3" s="187"/>
      <c r="I3" s="187"/>
      <c r="J3" s="187"/>
      <c r="K3" s="187"/>
      <c r="L3" s="187"/>
      <c r="M3" s="187"/>
      <c r="N3" s="187"/>
      <c r="O3" s="187"/>
      <c r="P3" s="187"/>
      <c r="Q3" s="187"/>
      <c r="R3" s="187"/>
      <c r="S3" s="187"/>
      <c r="T3" s="187"/>
      <c r="U3" s="187"/>
      <c r="V3" s="187"/>
      <c r="W3" s="187"/>
      <c r="X3" s="187"/>
      <c r="Y3" s="187"/>
      <c r="Z3" s="187"/>
      <c r="AA3" s="187"/>
      <c r="AB3" s="187"/>
    </row>
    <row r="4" spans="1:28" ht="18.75" customHeight="1">
      <c r="A4" s="52" t="s">
        <v>65</v>
      </c>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row>
    <row r="5" spans="1:28" ht="11.25" customHeight="1" thickBot="1">
      <c r="A5" s="54" t="s">
        <v>66</v>
      </c>
      <c r="B5" s="12"/>
      <c r="C5" s="12"/>
      <c r="D5" s="12"/>
      <c r="E5" s="12"/>
      <c r="F5" s="12"/>
      <c r="G5" s="12"/>
      <c r="H5" s="12"/>
      <c r="I5" s="12"/>
      <c r="J5" s="12"/>
      <c r="K5" s="12"/>
      <c r="L5" s="12"/>
      <c r="M5" s="12"/>
      <c r="N5" s="12"/>
      <c r="O5" s="12"/>
      <c r="P5" s="12"/>
      <c r="Q5" s="12"/>
      <c r="R5" s="12"/>
      <c r="S5" s="12"/>
      <c r="T5" s="12"/>
      <c r="U5" s="12"/>
      <c r="V5" s="12"/>
      <c r="W5" s="12"/>
      <c r="X5" s="12"/>
      <c r="Y5" s="12"/>
      <c r="Z5" s="12"/>
      <c r="AA5" s="12"/>
      <c r="AB5" s="12"/>
    </row>
    <row r="6" spans="1:28" ht="32.1" customHeight="1" thickTop="1">
      <c r="A6" s="52" t="s">
        <v>67</v>
      </c>
      <c r="C6" s="161" t="s">
        <v>68</v>
      </c>
      <c r="D6" s="161"/>
      <c r="E6" s="161"/>
      <c r="F6" s="161"/>
      <c r="G6" s="161"/>
      <c r="H6" s="161"/>
      <c r="I6" s="161"/>
      <c r="J6" s="161"/>
      <c r="K6" s="161"/>
      <c r="L6" s="161"/>
      <c r="M6" s="161"/>
      <c r="N6" s="161"/>
      <c r="O6" s="161"/>
      <c r="P6" s="161"/>
      <c r="Q6" s="161"/>
      <c r="R6" s="161"/>
      <c r="S6" s="161"/>
      <c r="T6" s="161"/>
      <c r="U6" s="161"/>
      <c r="V6" s="161"/>
      <c r="W6" s="161"/>
      <c r="X6" s="161"/>
      <c r="Y6" s="161"/>
      <c r="Z6" s="161"/>
      <c r="AA6" s="33"/>
      <c r="AB6" s="34"/>
    </row>
    <row r="7" spans="1:28" ht="18.75" customHeight="1">
      <c r="A7" s="52" t="s">
        <v>69</v>
      </c>
      <c r="C7" s="171" t="s">
        <v>70</v>
      </c>
      <c r="D7" s="171"/>
      <c r="E7" s="171"/>
      <c r="F7" s="171"/>
      <c r="G7" s="171"/>
      <c r="H7" s="171"/>
      <c r="I7" s="171"/>
      <c r="J7" s="171"/>
      <c r="K7" s="171"/>
      <c r="L7" s="171"/>
      <c r="M7" s="171"/>
      <c r="N7" s="171"/>
      <c r="O7" s="171"/>
      <c r="P7" s="171"/>
      <c r="Q7" s="171"/>
      <c r="R7" s="171"/>
      <c r="S7" s="171"/>
      <c r="T7" s="171"/>
      <c r="U7" s="171"/>
      <c r="V7" s="171"/>
      <c r="W7" s="171"/>
      <c r="X7" s="171"/>
      <c r="Y7" s="171"/>
      <c r="Z7" s="171"/>
      <c r="AA7" s="70"/>
      <c r="AB7" s="7"/>
    </row>
    <row r="8" spans="1:28" ht="18.75" customHeight="1">
      <c r="A8" s="52" t="s">
        <v>71</v>
      </c>
      <c r="C8" s="171"/>
      <c r="D8" s="171"/>
      <c r="E8" s="171"/>
      <c r="F8" s="171"/>
      <c r="G8" s="171"/>
      <c r="H8" s="171"/>
      <c r="I8" s="171"/>
      <c r="J8" s="171"/>
      <c r="K8" s="171"/>
      <c r="L8" s="171"/>
      <c r="M8" s="171"/>
      <c r="N8" s="171"/>
      <c r="O8" s="171"/>
      <c r="P8" s="171"/>
      <c r="Q8" s="171"/>
      <c r="R8" s="171"/>
      <c r="S8" s="171"/>
      <c r="T8" s="171"/>
      <c r="U8" s="171"/>
      <c r="V8" s="171"/>
      <c r="W8" s="171"/>
      <c r="X8" s="171"/>
      <c r="Y8" s="171"/>
      <c r="Z8" s="171"/>
      <c r="AA8" s="70"/>
      <c r="AB8" s="7"/>
    </row>
    <row r="9" spans="1:28" ht="18.75" customHeight="1">
      <c r="A9" s="52" t="s">
        <v>72</v>
      </c>
      <c r="C9" s="171"/>
      <c r="D9" s="171"/>
      <c r="E9" s="171"/>
      <c r="F9" s="171"/>
      <c r="G9" s="171"/>
      <c r="H9" s="171"/>
      <c r="I9" s="171"/>
      <c r="J9" s="171"/>
      <c r="K9" s="171"/>
      <c r="L9" s="171"/>
      <c r="M9" s="171"/>
      <c r="N9" s="171"/>
      <c r="O9" s="171"/>
      <c r="P9" s="171"/>
      <c r="Q9" s="171"/>
      <c r="R9" s="171"/>
      <c r="S9" s="171"/>
      <c r="T9" s="171"/>
      <c r="U9" s="171"/>
      <c r="V9" s="171"/>
      <c r="W9" s="171"/>
      <c r="X9" s="171"/>
      <c r="Y9" s="171"/>
      <c r="Z9" s="171"/>
      <c r="AA9" s="70"/>
      <c r="AB9" s="7"/>
    </row>
    <row r="10" spans="1:28" ht="18.75" customHeight="1" thickBot="1">
      <c r="A10" s="52" t="s">
        <v>73</v>
      </c>
      <c r="C10" s="7"/>
      <c r="D10" s="109" t="s">
        <v>74</v>
      </c>
      <c r="E10" s="109"/>
      <c r="F10" s="109"/>
      <c r="G10" s="109"/>
      <c r="H10" s="109"/>
      <c r="I10" s="7"/>
      <c r="J10" s="175" t="str">
        <f>_xlfn.XLOOKUP($D$11,Backend_P1!$B$3:$B$8,Backend_P1!$C$3:$C$8)</f>
        <v xml:space="preserve">Producers exist at the bottom of the food chain, getting their energy from photosynthesis. Phytoplankton are an important producer in marine ecosystems. </v>
      </c>
      <c r="K10" s="175"/>
      <c r="L10" s="175"/>
      <c r="M10" s="175"/>
      <c r="N10" s="175"/>
      <c r="O10" s="175"/>
      <c r="P10" s="175"/>
      <c r="Q10" s="175"/>
      <c r="R10" s="175"/>
      <c r="S10" s="175"/>
      <c r="T10" s="175"/>
      <c r="U10" s="175"/>
      <c r="V10" s="175"/>
      <c r="W10" s="175"/>
      <c r="X10" s="175"/>
      <c r="Y10" s="175"/>
      <c r="Z10" s="175"/>
      <c r="AA10" s="175"/>
      <c r="AB10" s="7"/>
    </row>
    <row r="11" spans="1:28" ht="18.75" customHeight="1" thickBot="1">
      <c r="A11" s="52" t="s">
        <v>75</v>
      </c>
      <c r="C11" s="7"/>
      <c r="D11" s="172" t="s">
        <v>76</v>
      </c>
      <c r="E11" s="173"/>
      <c r="F11" s="173"/>
      <c r="G11" s="173"/>
      <c r="H11" s="174"/>
      <c r="I11" s="7"/>
      <c r="J11" s="175"/>
      <c r="K11" s="175"/>
      <c r="L11" s="175"/>
      <c r="M11" s="175"/>
      <c r="N11" s="175"/>
      <c r="O11" s="175"/>
      <c r="P11" s="175"/>
      <c r="Q11" s="175"/>
      <c r="R11" s="175"/>
      <c r="S11" s="175"/>
      <c r="T11" s="175"/>
      <c r="U11" s="175"/>
      <c r="V11" s="175"/>
      <c r="W11" s="175"/>
      <c r="X11" s="175"/>
      <c r="Y11" s="175"/>
      <c r="Z11" s="175"/>
      <c r="AA11" s="175"/>
      <c r="AB11" s="7"/>
    </row>
    <row r="12" spans="1:28" ht="11.25" customHeight="1">
      <c r="A12" s="52" t="s">
        <v>77</v>
      </c>
      <c r="C12" s="7"/>
      <c r="D12" s="7"/>
      <c r="E12" s="7"/>
      <c r="F12" s="7"/>
      <c r="G12" s="7"/>
      <c r="H12" s="7"/>
      <c r="I12" s="7"/>
      <c r="J12" s="7"/>
      <c r="K12" s="7"/>
      <c r="L12" s="7"/>
      <c r="M12" s="7"/>
      <c r="N12" s="7"/>
      <c r="O12" s="7"/>
      <c r="P12" s="7"/>
      <c r="Q12" s="7"/>
      <c r="R12" s="7"/>
      <c r="S12" s="7"/>
      <c r="T12" s="7"/>
      <c r="U12" s="7"/>
      <c r="V12" s="7"/>
      <c r="W12" s="7"/>
      <c r="X12" s="7"/>
      <c r="Y12" s="7"/>
      <c r="Z12" s="7"/>
      <c r="AA12" s="7"/>
      <c r="AB12" s="7"/>
    </row>
    <row r="13" spans="1:28" ht="11.25" customHeight="1">
      <c r="A13" s="52" t="s">
        <v>78</v>
      </c>
      <c r="C13" s="7"/>
      <c r="D13" s="19"/>
      <c r="E13" s="19"/>
      <c r="F13" s="19"/>
      <c r="G13" s="7"/>
      <c r="H13" s="19"/>
      <c r="I13" s="19"/>
      <c r="J13" s="19"/>
      <c r="K13" s="19"/>
      <c r="L13" s="7"/>
      <c r="M13" s="19"/>
      <c r="N13" s="19"/>
      <c r="O13" s="19"/>
      <c r="P13" s="7"/>
      <c r="Q13" s="19"/>
      <c r="R13" s="19"/>
      <c r="S13" s="19"/>
      <c r="T13" s="7"/>
      <c r="U13" s="19"/>
      <c r="V13" s="19"/>
      <c r="W13" s="19"/>
      <c r="X13" s="7"/>
      <c r="Y13" s="19"/>
      <c r="Z13" s="19"/>
      <c r="AA13" s="19"/>
      <c r="AB13" s="7"/>
    </row>
    <row r="14" spans="1:28" s="21" customFormat="1" ht="18.75" customHeight="1">
      <c r="A14" s="52" t="s">
        <v>79</v>
      </c>
      <c r="C14" s="31"/>
      <c r="D14" s="22"/>
      <c r="E14" s="81" t="s">
        <v>80</v>
      </c>
      <c r="F14" s="24"/>
      <c r="G14" s="25"/>
      <c r="H14" s="24"/>
      <c r="I14" s="185" t="s">
        <v>81</v>
      </c>
      <c r="J14" s="185"/>
      <c r="K14" s="81"/>
      <c r="L14" s="26"/>
      <c r="M14" s="81"/>
      <c r="N14" s="81" t="s">
        <v>82</v>
      </c>
      <c r="O14" s="81"/>
      <c r="P14" s="26"/>
      <c r="Q14" s="81"/>
      <c r="R14" s="81" t="s">
        <v>83</v>
      </c>
      <c r="S14" s="81"/>
      <c r="T14" s="26"/>
      <c r="U14" s="81"/>
      <c r="V14" s="81" t="s">
        <v>84</v>
      </c>
      <c r="W14" s="81"/>
      <c r="X14" s="26"/>
      <c r="Y14" s="81"/>
      <c r="Z14" s="81" t="s">
        <v>85</v>
      </c>
      <c r="AA14" s="22"/>
      <c r="AB14" s="31"/>
    </row>
    <row r="15" spans="1:28" ht="93.75" customHeight="1">
      <c r="A15" s="52" t="s">
        <v>86</v>
      </c>
      <c r="C15" s="7"/>
      <c r="D15" s="19"/>
      <c r="E15" s="28" t="s">
        <v>87</v>
      </c>
      <c r="F15" s="19"/>
      <c r="G15" s="7"/>
      <c r="H15" s="19"/>
      <c r="I15" s="181" t="s">
        <v>88</v>
      </c>
      <c r="J15" s="181"/>
      <c r="K15" s="19"/>
      <c r="L15" s="7"/>
      <c r="M15" s="19"/>
      <c r="N15" s="28" t="s">
        <v>89</v>
      </c>
      <c r="O15" s="19"/>
      <c r="P15" s="7"/>
      <c r="Q15" s="19"/>
      <c r="R15" s="28" t="s">
        <v>90</v>
      </c>
      <c r="S15" s="19"/>
      <c r="T15" s="7"/>
      <c r="U15" s="19"/>
      <c r="V15" s="28" t="s">
        <v>91</v>
      </c>
      <c r="W15" s="19"/>
      <c r="X15" s="7"/>
      <c r="Y15" s="19"/>
      <c r="Z15" s="28" t="s">
        <v>92</v>
      </c>
      <c r="AA15" s="19"/>
      <c r="AB15" s="7"/>
    </row>
    <row r="16" spans="1:28" ht="11.25" customHeight="1">
      <c r="A16" s="52" t="s">
        <v>55</v>
      </c>
      <c r="C16" s="7"/>
      <c r="D16" s="19"/>
      <c r="E16" s="19"/>
      <c r="F16" s="19"/>
      <c r="G16" s="7"/>
      <c r="H16" s="19"/>
      <c r="I16" s="19"/>
      <c r="J16" s="19"/>
      <c r="K16" s="19"/>
      <c r="L16" s="7"/>
      <c r="M16" s="19"/>
      <c r="N16" s="19"/>
      <c r="O16" s="19"/>
      <c r="P16" s="7"/>
      <c r="Q16" s="19"/>
      <c r="R16" s="179" t="s">
        <v>93</v>
      </c>
      <c r="S16" s="19"/>
      <c r="T16" s="7"/>
      <c r="U16" s="19"/>
      <c r="V16" s="19"/>
      <c r="W16" s="19"/>
      <c r="X16" s="7"/>
      <c r="Y16" s="19"/>
      <c r="Z16" s="178" t="s">
        <v>94</v>
      </c>
      <c r="AA16" s="19"/>
      <c r="AB16" s="7"/>
    </row>
    <row r="17" spans="3:28" ht="11.25" customHeight="1">
      <c r="C17" s="7"/>
      <c r="D17" s="77"/>
      <c r="E17" s="77"/>
      <c r="F17" s="77"/>
      <c r="G17" s="7"/>
      <c r="H17" s="19"/>
      <c r="I17" s="19"/>
      <c r="J17" s="19"/>
      <c r="K17" s="19"/>
      <c r="L17" s="7"/>
      <c r="M17" s="77"/>
      <c r="N17" s="19"/>
      <c r="O17" s="77"/>
      <c r="P17" s="7"/>
      <c r="Q17" s="77"/>
      <c r="R17" s="179"/>
      <c r="S17" s="77"/>
      <c r="T17" s="7"/>
      <c r="U17" s="77"/>
      <c r="V17" s="19"/>
      <c r="W17" s="77"/>
      <c r="X17" s="7"/>
      <c r="Y17" s="77"/>
      <c r="Z17" s="178"/>
      <c r="AA17" s="77"/>
      <c r="AB17" s="7"/>
    </row>
    <row r="18" spans="3:28" ht="11.25" customHeight="1">
      <c r="C18" s="7"/>
      <c r="D18" s="77"/>
      <c r="E18" s="77"/>
      <c r="F18" s="77"/>
      <c r="G18" s="7"/>
      <c r="H18" s="19"/>
      <c r="I18" s="19"/>
      <c r="J18" s="19"/>
      <c r="K18" s="19"/>
      <c r="L18" s="7"/>
      <c r="M18" s="77"/>
      <c r="N18" s="179" t="s">
        <v>95</v>
      </c>
      <c r="O18" s="77"/>
      <c r="P18" s="7"/>
      <c r="Q18" s="77"/>
      <c r="R18" s="77"/>
      <c r="S18" s="77"/>
      <c r="T18" s="7"/>
      <c r="U18" s="77"/>
      <c r="V18" s="177" t="s">
        <v>96</v>
      </c>
      <c r="W18" s="77"/>
      <c r="X18" s="7"/>
      <c r="Y18" s="77"/>
      <c r="Z18" s="178"/>
      <c r="AA18" s="77"/>
      <c r="AB18" s="7"/>
    </row>
    <row r="19" spans="3:28" ht="11.25" customHeight="1">
      <c r="C19" s="7"/>
      <c r="D19" s="77"/>
      <c r="E19" s="77"/>
      <c r="F19" s="77"/>
      <c r="G19" s="7"/>
      <c r="H19" s="19"/>
      <c r="I19" s="19"/>
      <c r="J19" s="19"/>
      <c r="K19" s="19"/>
      <c r="L19" s="7"/>
      <c r="M19" s="77"/>
      <c r="N19" s="179"/>
      <c r="O19" s="77"/>
      <c r="P19" s="7"/>
      <c r="Q19" s="77"/>
      <c r="R19" s="77"/>
      <c r="S19" s="77"/>
      <c r="T19" s="7"/>
      <c r="U19" s="77"/>
      <c r="V19" s="177"/>
      <c r="W19" s="77"/>
      <c r="X19" s="7"/>
      <c r="Y19" s="77"/>
      <c r="Z19" s="178"/>
      <c r="AA19" s="77"/>
      <c r="AB19" s="7"/>
    </row>
    <row r="20" spans="3:28" ht="11.25" customHeight="1">
      <c r="C20" s="7"/>
      <c r="D20" s="77"/>
      <c r="E20" s="77"/>
      <c r="F20" s="77"/>
      <c r="G20" s="7"/>
      <c r="H20" s="19"/>
      <c r="I20" s="19"/>
      <c r="J20" s="19"/>
      <c r="K20" s="19"/>
      <c r="L20" s="7"/>
      <c r="M20" s="77"/>
      <c r="N20" s="77"/>
      <c r="O20" s="77"/>
      <c r="P20" s="7"/>
      <c r="Q20" s="77"/>
      <c r="R20" s="77"/>
      <c r="S20" s="77"/>
      <c r="T20" s="7"/>
      <c r="U20" s="77"/>
      <c r="V20" s="77"/>
      <c r="W20" s="77"/>
      <c r="X20" s="7"/>
      <c r="Y20" s="77"/>
      <c r="Z20" s="178"/>
      <c r="AA20" s="77"/>
      <c r="AB20" s="7"/>
    </row>
    <row r="21" spans="3:28" ht="22.5" customHeight="1">
      <c r="C21" s="7"/>
      <c r="D21" s="19"/>
      <c r="E21" s="19"/>
      <c r="F21" s="19"/>
      <c r="G21" s="7"/>
      <c r="H21" s="19"/>
      <c r="I21" s="19"/>
      <c r="J21" s="19"/>
      <c r="K21" s="19"/>
      <c r="L21" s="7"/>
      <c r="M21" s="19"/>
      <c r="N21" s="19"/>
      <c r="O21" s="19"/>
      <c r="P21" s="7"/>
      <c r="Q21" s="19"/>
      <c r="R21" s="77"/>
      <c r="S21" s="19"/>
      <c r="T21" s="7"/>
      <c r="U21" s="19"/>
      <c r="V21" s="19"/>
      <c r="W21" s="19"/>
      <c r="X21" s="7"/>
      <c r="Y21" s="19"/>
      <c r="Z21" s="19"/>
      <c r="AA21" s="19"/>
      <c r="AB21" s="7"/>
    </row>
    <row r="22" spans="3:28" ht="11.25" customHeight="1">
      <c r="C22" s="7"/>
      <c r="D22" s="19"/>
      <c r="E22" s="19"/>
      <c r="F22" s="19"/>
      <c r="G22" s="7"/>
      <c r="H22" s="19"/>
      <c r="I22" s="19"/>
      <c r="J22" s="19"/>
      <c r="K22" s="19"/>
      <c r="L22" s="7"/>
      <c r="M22" s="19"/>
      <c r="N22" s="19"/>
      <c r="O22" s="19"/>
      <c r="P22" s="7"/>
      <c r="Q22" s="19"/>
      <c r="R22" s="19"/>
      <c r="S22" s="19"/>
      <c r="T22" s="7"/>
      <c r="U22" s="19"/>
      <c r="V22" s="19"/>
      <c r="W22" s="19"/>
      <c r="X22" s="7"/>
      <c r="Y22" s="19"/>
      <c r="Z22" s="19"/>
      <c r="AA22" s="19"/>
      <c r="AB22" s="7"/>
    </row>
    <row r="23" spans="3:28" ht="22.5" customHeight="1">
      <c r="C23" s="7"/>
      <c r="D23" s="19"/>
      <c r="E23" s="19"/>
      <c r="F23" s="19"/>
      <c r="G23" s="7"/>
      <c r="H23" s="19"/>
      <c r="I23" s="19"/>
      <c r="J23" s="19"/>
      <c r="K23" s="19"/>
      <c r="L23" s="7"/>
      <c r="M23" s="19"/>
      <c r="N23" s="19"/>
      <c r="O23" s="19"/>
      <c r="P23" s="7"/>
      <c r="Q23" s="19"/>
      <c r="R23" s="78" t="s">
        <v>97</v>
      </c>
      <c r="S23" s="19"/>
      <c r="T23" s="7"/>
      <c r="U23" s="19"/>
      <c r="V23" s="19"/>
      <c r="W23" s="19"/>
      <c r="X23" s="7"/>
      <c r="Y23" s="19"/>
      <c r="Z23" s="19"/>
      <c r="AA23" s="19"/>
      <c r="AB23" s="7"/>
    </row>
    <row r="24" spans="3:28" ht="11.25" customHeight="1">
      <c r="C24" s="7"/>
      <c r="D24" s="19"/>
      <c r="E24" s="19"/>
      <c r="F24" s="19"/>
      <c r="G24" s="7"/>
      <c r="H24" s="19"/>
      <c r="I24" s="19"/>
      <c r="J24" s="19"/>
      <c r="K24" s="19"/>
      <c r="L24" s="7"/>
      <c r="M24" s="19"/>
      <c r="N24" s="19"/>
      <c r="O24" s="19"/>
      <c r="P24" s="7"/>
      <c r="Q24" s="19"/>
      <c r="R24" s="77"/>
      <c r="S24" s="19"/>
      <c r="T24" s="7"/>
      <c r="U24" s="19"/>
      <c r="V24" s="19"/>
      <c r="W24" s="19"/>
      <c r="X24" s="7"/>
      <c r="Y24" s="19"/>
      <c r="Z24" s="19"/>
      <c r="AA24" s="19"/>
      <c r="AB24" s="7"/>
    </row>
    <row r="25" spans="3:28" ht="11.25" customHeight="1">
      <c r="C25" s="7"/>
      <c r="D25" s="19"/>
      <c r="E25" s="179" t="s">
        <v>98</v>
      </c>
      <c r="F25" s="19"/>
      <c r="G25" s="7"/>
      <c r="H25" s="19"/>
      <c r="I25" s="179" t="s">
        <v>99</v>
      </c>
      <c r="J25" s="179"/>
      <c r="K25" s="19"/>
      <c r="L25" s="7"/>
      <c r="M25" s="19"/>
      <c r="N25" s="179" t="s">
        <v>100</v>
      </c>
      <c r="O25" s="19"/>
      <c r="P25" s="7"/>
      <c r="Q25" s="19"/>
      <c r="R25" s="77"/>
      <c r="S25" s="19"/>
      <c r="T25" s="7"/>
      <c r="U25" s="19"/>
      <c r="V25" s="179" t="s">
        <v>101</v>
      </c>
      <c r="W25" s="19"/>
      <c r="X25" s="7"/>
      <c r="Y25" s="19"/>
      <c r="Z25" s="19"/>
      <c r="AA25" s="19"/>
      <c r="AB25" s="7"/>
    </row>
    <row r="26" spans="3:28" ht="11.25" customHeight="1">
      <c r="C26" s="7"/>
      <c r="D26" s="19"/>
      <c r="E26" s="179"/>
      <c r="F26" s="19"/>
      <c r="G26" s="7"/>
      <c r="H26" s="19"/>
      <c r="I26" s="179"/>
      <c r="J26" s="179"/>
      <c r="K26" s="19"/>
      <c r="L26" s="7"/>
      <c r="M26" s="19"/>
      <c r="N26" s="179"/>
      <c r="O26" s="19"/>
      <c r="P26" s="7"/>
      <c r="Q26" s="19"/>
      <c r="R26" s="77"/>
      <c r="S26" s="19"/>
      <c r="T26" s="7"/>
      <c r="U26" s="19"/>
      <c r="V26" s="179"/>
      <c r="W26" s="19"/>
      <c r="X26" s="7"/>
      <c r="Y26" s="19"/>
      <c r="Z26" s="19"/>
      <c r="AA26" s="19"/>
      <c r="AB26" s="7"/>
    </row>
    <row r="27" spans="3:28" ht="11.25" customHeight="1">
      <c r="C27" s="7"/>
      <c r="D27" s="19"/>
      <c r="E27" s="19"/>
      <c r="F27" s="19"/>
      <c r="G27" s="7"/>
      <c r="H27" s="19"/>
      <c r="I27" s="277"/>
      <c r="J27" s="277"/>
      <c r="K27" s="19"/>
      <c r="L27" s="7"/>
      <c r="M27" s="19"/>
      <c r="N27" s="19"/>
      <c r="O27" s="19"/>
      <c r="P27" s="7"/>
      <c r="Q27" s="19"/>
      <c r="R27" s="77"/>
      <c r="S27" s="19"/>
      <c r="T27" s="7"/>
      <c r="U27" s="19"/>
      <c r="V27" s="19"/>
      <c r="W27" s="19"/>
      <c r="X27" s="7"/>
      <c r="Y27" s="19"/>
      <c r="Z27" s="19"/>
      <c r="AA27" s="19"/>
      <c r="AB27" s="7"/>
    </row>
    <row r="28" spans="3:28" ht="11.25" customHeight="1">
      <c r="C28" s="7"/>
      <c r="D28" s="19"/>
      <c r="E28" s="19"/>
      <c r="F28" s="19"/>
      <c r="G28" s="7"/>
      <c r="H28" s="19"/>
      <c r="I28" s="277"/>
      <c r="J28" s="277"/>
      <c r="K28" s="19"/>
      <c r="L28" s="7"/>
      <c r="M28" s="19"/>
      <c r="N28" s="19"/>
      <c r="O28" s="19"/>
      <c r="P28" s="7"/>
      <c r="Q28" s="19"/>
      <c r="R28" s="19"/>
      <c r="S28" s="19"/>
      <c r="T28" s="7"/>
      <c r="U28" s="19"/>
      <c r="V28" s="19"/>
      <c r="W28" s="19"/>
      <c r="X28" s="7"/>
      <c r="Y28" s="19"/>
      <c r="Z28" s="19"/>
      <c r="AA28" s="19"/>
      <c r="AB28" s="7"/>
    </row>
    <row r="29" spans="3:28" ht="22.5" customHeight="1">
      <c r="C29" s="7"/>
      <c r="D29" s="19"/>
      <c r="E29" s="19"/>
      <c r="F29" s="19"/>
      <c r="G29" s="7"/>
      <c r="H29" s="19"/>
      <c r="I29" s="277"/>
      <c r="J29" s="277"/>
      <c r="K29" s="19"/>
      <c r="L29" s="7"/>
      <c r="M29" s="19"/>
      <c r="N29" s="19"/>
      <c r="O29" s="19"/>
      <c r="P29" s="7"/>
      <c r="Q29" s="19"/>
      <c r="R29" s="78" t="s">
        <v>102</v>
      </c>
      <c r="S29" s="19"/>
      <c r="T29" s="7"/>
      <c r="U29" s="19"/>
      <c r="V29" s="19"/>
      <c r="W29" s="19"/>
      <c r="X29" s="7"/>
      <c r="Y29" s="19"/>
      <c r="Z29" s="179" t="s">
        <v>103</v>
      </c>
      <c r="AA29" s="19"/>
      <c r="AB29" s="7"/>
    </row>
    <row r="30" spans="3:28" ht="11.25" customHeight="1">
      <c r="C30" s="7"/>
      <c r="D30" s="77"/>
      <c r="E30" s="77"/>
      <c r="F30" s="77"/>
      <c r="G30" s="7"/>
      <c r="H30" s="19"/>
      <c r="I30" s="176"/>
      <c r="J30" s="176"/>
      <c r="K30" s="19"/>
      <c r="L30" s="7"/>
      <c r="M30" s="77"/>
      <c r="N30" s="77"/>
      <c r="O30" s="77"/>
      <c r="P30" s="7"/>
      <c r="Q30" s="77"/>
      <c r="R30" s="77"/>
      <c r="S30" s="77"/>
      <c r="T30" s="7"/>
      <c r="U30" s="77"/>
      <c r="V30" s="77"/>
      <c r="W30" s="77"/>
      <c r="X30" s="7"/>
      <c r="Y30" s="77"/>
      <c r="Z30" s="179"/>
      <c r="AA30" s="77"/>
      <c r="AB30" s="7"/>
    </row>
    <row r="31" spans="3:28" ht="11.25" customHeight="1">
      <c r="C31" s="7"/>
      <c r="D31" s="77"/>
      <c r="E31" s="77"/>
      <c r="F31" s="77"/>
      <c r="G31" s="7"/>
      <c r="H31" s="19"/>
      <c r="I31" s="19"/>
      <c r="J31" s="19"/>
      <c r="K31" s="19"/>
      <c r="L31" s="7"/>
      <c r="M31" s="77"/>
      <c r="N31" s="77"/>
      <c r="O31" s="77"/>
      <c r="P31" s="7"/>
      <c r="Q31" s="77"/>
      <c r="R31" s="77"/>
      <c r="S31" s="77"/>
      <c r="T31" s="7"/>
      <c r="U31" s="77"/>
      <c r="V31" s="77"/>
      <c r="W31" s="77"/>
      <c r="X31" s="7"/>
      <c r="Y31" s="77"/>
      <c r="Z31" s="179"/>
      <c r="AA31" s="77"/>
      <c r="AB31" s="7"/>
    </row>
    <row r="32" spans="3:28" ht="22.5" customHeight="1">
      <c r="C32" s="7"/>
      <c r="D32" s="77"/>
      <c r="E32" s="77"/>
      <c r="F32" s="77"/>
      <c r="G32" s="7"/>
      <c r="H32" s="19"/>
      <c r="I32" s="19"/>
      <c r="J32" s="19"/>
      <c r="K32" s="19"/>
      <c r="L32" s="7"/>
      <c r="M32" s="77"/>
      <c r="N32" s="77"/>
      <c r="O32" s="77"/>
      <c r="P32" s="7"/>
      <c r="Q32" s="77"/>
      <c r="R32" s="77"/>
      <c r="S32" s="77"/>
      <c r="T32" s="7"/>
      <c r="U32" s="77"/>
      <c r="V32" s="77"/>
      <c r="W32" s="77"/>
      <c r="X32" s="7"/>
      <c r="Y32" s="77"/>
      <c r="Z32" s="179"/>
      <c r="AA32" s="77"/>
      <c r="AB32" s="7"/>
    </row>
    <row r="33" spans="3:28" ht="11.25" customHeight="1">
      <c r="C33" s="7"/>
      <c r="D33" s="19"/>
      <c r="E33" s="19"/>
      <c r="F33" s="19"/>
      <c r="G33" s="7"/>
      <c r="H33" s="19"/>
      <c r="I33" s="19"/>
      <c r="J33" s="19"/>
      <c r="K33" s="19"/>
      <c r="L33" s="7"/>
      <c r="M33" s="19"/>
      <c r="N33" s="179" t="s">
        <v>104</v>
      </c>
      <c r="O33" s="19"/>
      <c r="P33" s="7"/>
      <c r="Q33" s="19"/>
      <c r="R33" s="19"/>
      <c r="S33" s="19"/>
      <c r="T33" s="7"/>
      <c r="U33" s="19"/>
      <c r="V33" s="179" t="s">
        <v>105</v>
      </c>
      <c r="W33" s="19"/>
      <c r="X33" s="7"/>
      <c r="Y33" s="19"/>
      <c r="Z33" s="19"/>
      <c r="AA33" s="19"/>
      <c r="AB33" s="7"/>
    </row>
    <row r="34" spans="3:28" ht="11.25" customHeight="1">
      <c r="C34" s="7"/>
      <c r="D34" s="19"/>
      <c r="E34" s="19"/>
      <c r="F34" s="19"/>
      <c r="G34" s="7"/>
      <c r="H34" s="19"/>
      <c r="I34" s="19"/>
      <c r="J34" s="19"/>
      <c r="K34" s="19"/>
      <c r="L34" s="7"/>
      <c r="M34" s="19"/>
      <c r="N34" s="179"/>
      <c r="O34" s="19"/>
      <c r="P34" s="7"/>
      <c r="Q34" s="19"/>
      <c r="R34" s="77"/>
      <c r="S34" s="19"/>
      <c r="T34" s="7"/>
      <c r="U34" s="19"/>
      <c r="V34" s="179"/>
      <c r="W34" s="19"/>
      <c r="X34" s="7"/>
      <c r="Y34" s="19"/>
      <c r="Z34" s="19"/>
      <c r="AA34" s="19"/>
      <c r="AB34" s="7"/>
    </row>
    <row r="35" spans="3:28" ht="11.25" customHeight="1">
      <c r="C35" s="7"/>
      <c r="D35" s="19"/>
      <c r="E35" s="19"/>
      <c r="F35" s="19"/>
      <c r="G35" s="7"/>
      <c r="H35" s="19"/>
      <c r="I35" s="19"/>
      <c r="J35" s="19"/>
      <c r="K35" s="19"/>
      <c r="L35" s="7"/>
      <c r="M35" s="19"/>
      <c r="N35" s="19"/>
      <c r="O35" s="19"/>
      <c r="P35" s="7"/>
      <c r="Q35" s="19"/>
      <c r="R35" s="77"/>
      <c r="S35" s="19"/>
      <c r="T35" s="7"/>
      <c r="U35" s="19"/>
      <c r="V35" s="19"/>
      <c r="W35" s="19"/>
      <c r="X35" s="7"/>
      <c r="Y35" s="19"/>
      <c r="Z35" s="19"/>
      <c r="AA35" s="19"/>
      <c r="AB35" s="7"/>
    </row>
    <row r="36" spans="3:28" ht="22.5" customHeight="1">
      <c r="C36" s="7"/>
      <c r="D36" s="19"/>
      <c r="E36" s="19"/>
      <c r="F36" s="19"/>
      <c r="G36" s="7"/>
      <c r="H36" s="19"/>
      <c r="I36" s="19"/>
      <c r="J36" s="19"/>
      <c r="K36" s="19"/>
      <c r="L36" s="7"/>
      <c r="M36" s="19"/>
      <c r="N36" s="19"/>
      <c r="O36" s="19"/>
      <c r="P36" s="7"/>
      <c r="Q36" s="19"/>
      <c r="R36" s="78" t="s">
        <v>106</v>
      </c>
      <c r="S36" s="19"/>
      <c r="T36" s="7"/>
      <c r="U36" s="19"/>
      <c r="V36" s="19"/>
      <c r="W36" s="19"/>
      <c r="X36" s="7"/>
      <c r="Y36" s="19"/>
      <c r="Z36" s="19"/>
      <c r="AA36" s="19"/>
      <c r="AB36" s="7"/>
    </row>
    <row r="37" spans="3:28" ht="11.25" customHeight="1">
      <c r="C37" s="7"/>
      <c r="D37" s="19"/>
      <c r="E37" s="19"/>
      <c r="F37" s="19"/>
      <c r="G37" s="7"/>
      <c r="H37" s="19"/>
      <c r="I37" s="19"/>
      <c r="J37" s="19"/>
      <c r="K37" s="19"/>
      <c r="L37" s="7"/>
      <c r="M37" s="19"/>
      <c r="N37" s="19"/>
      <c r="O37" s="19"/>
      <c r="P37" s="7"/>
      <c r="Q37" s="19"/>
      <c r="R37" s="77"/>
      <c r="S37" s="19"/>
      <c r="T37" s="7"/>
      <c r="U37" s="19"/>
      <c r="V37" s="19"/>
      <c r="W37" s="19"/>
      <c r="X37" s="7"/>
      <c r="Y37" s="19"/>
      <c r="Z37" s="19"/>
      <c r="AA37" s="19"/>
      <c r="AB37" s="7"/>
    </row>
    <row r="38" spans="3:28" ht="11.25" customHeight="1">
      <c r="C38" s="7"/>
      <c r="D38" s="19"/>
      <c r="E38" s="19"/>
      <c r="F38" s="19"/>
      <c r="G38" s="7"/>
      <c r="H38" s="19"/>
      <c r="I38" s="19"/>
      <c r="J38" s="19"/>
      <c r="K38" s="19"/>
      <c r="L38" s="7"/>
      <c r="M38" s="19"/>
      <c r="N38" s="19"/>
      <c r="O38" s="19"/>
      <c r="P38" s="7"/>
      <c r="Q38" s="19"/>
      <c r="R38" s="77"/>
      <c r="S38" s="19"/>
      <c r="T38" s="7"/>
      <c r="U38" s="19"/>
      <c r="V38" s="19"/>
      <c r="W38" s="19"/>
      <c r="X38" s="7"/>
      <c r="Y38" s="19"/>
      <c r="Z38" s="19"/>
      <c r="AA38" s="19"/>
      <c r="AB38" s="7"/>
    </row>
    <row r="39" spans="3:28" ht="11.25" customHeight="1">
      <c r="C39" s="7"/>
      <c r="D39" s="19"/>
      <c r="E39" s="19"/>
      <c r="F39" s="19"/>
      <c r="G39" s="7"/>
      <c r="H39" s="19"/>
      <c r="I39" s="19"/>
      <c r="J39" s="19"/>
      <c r="K39" s="19"/>
      <c r="L39" s="7"/>
      <c r="M39" s="19"/>
      <c r="N39" s="19"/>
      <c r="O39" s="19"/>
      <c r="P39" s="7"/>
      <c r="Q39" s="19"/>
      <c r="R39" s="19"/>
      <c r="S39" s="19"/>
      <c r="T39" s="7"/>
      <c r="U39" s="19"/>
      <c r="V39" s="19"/>
      <c r="W39" s="19"/>
      <c r="X39" s="7"/>
      <c r="Y39" s="19"/>
      <c r="Z39" s="19"/>
      <c r="AA39" s="19"/>
      <c r="AB39" s="7"/>
    </row>
    <row r="40" spans="3:28" ht="11.25" customHeight="1">
      <c r="C40" s="7"/>
      <c r="D40" s="7"/>
      <c r="E40" s="7"/>
      <c r="F40" s="7"/>
      <c r="G40" s="7"/>
      <c r="H40" s="7"/>
      <c r="I40" s="7"/>
      <c r="J40" s="7"/>
      <c r="K40" s="7"/>
      <c r="L40" s="7"/>
      <c r="M40" s="7"/>
      <c r="N40" s="7"/>
      <c r="O40" s="7"/>
      <c r="P40" s="7"/>
      <c r="Q40" s="7"/>
      <c r="R40" s="7"/>
      <c r="S40" s="7"/>
      <c r="T40" s="7"/>
      <c r="U40" s="7"/>
      <c r="V40" s="7"/>
      <c r="W40" s="7"/>
      <c r="X40" s="7"/>
      <c r="Y40" s="7"/>
      <c r="Z40" s="7"/>
      <c r="AA40" s="7"/>
      <c r="AB40" s="7"/>
    </row>
    <row r="41" spans="3:28" ht="11.25" customHeight="1">
      <c r="C41" s="7"/>
      <c r="D41" s="19"/>
      <c r="E41" s="19"/>
      <c r="F41" s="19"/>
      <c r="G41" s="19"/>
      <c r="H41" s="19"/>
      <c r="I41" s="19"/>
      <c r="J41" s="19"/>
      <c r="K41" s="19"/>
      <c r="L41" s="19"/>
      <c r="M41" s="19"/>
      <c r="N41" s="19"/>
      <c r="O41" s="19"/>
      <c r="P41" s="19"/>
      <c r="Q41" s="19"/>
      <c r="R41" s="19"/>
      <c r="S41" s="19"/>
      <c r="T41" s="19"/>
      <c r="U41" s="19"/>
      <c r="V41" s="19"/>
      <c r="W41" s="19"/>
      <c r="X41" s="19"/>
      <c r="Y41" s="19"/>
      <c r="Z41" s="19"/>
      <c r="AA41" s="19"/>
      <c r="AB41" s="7"/>
    </row>
    <row r="42" spans="3:28" ht="22.5" customHeight="1">
      <c r="C42" s="7"/>
      <c r="D42" s="19"/>
      <c r="E42" s="180" t="s">
        <v>107</v>
      </c>
      <c r="F42" s="180"/>
      <c r="G42" s="19"/>
      <c r="H42" s="19"/>
      <c r="I42" s="19"/>
      <c r="J42" s="19"/>
      <c r="K42" s="19"/>
      <c r="L42" s="19"/>
      <c r="M42" s="19"/>
      <c r="N42" s="19"/>
      <c r="O42" s="19"/>
      <c r="P42" s="19"/>
      <c r="Q42" s="19"/>
      <c r="R42" s="19"/>
      <c r="S42" s="19"/>
      <c r="T42" s="19"/>
      <c r="U42" s="19"/>
      <c r="V42" s="19"/>
      <c r="W42" s="19"/>
      <c r="X42" s="19"/>
      <c r="Y42" s="19"/>
      <c r="Z42" s="19"/>
      <c r="AA42" s="19"/>
      <c r="AB42" s="7"/>
    </row>
    <row r="43" spans="3:28" ht="29.25" customHeight="1">
      <c r="C43" s="7"/>
      <c r="D43" s="19"/>
      <c r="E43" s="181" t="s">
        <v>108</v>
      </c>
      <c r="F43" s="181"/>
      <c r="G43" s="181"/>
      <c r="H43" s="181"/>
      <c r="I43" s="181"/>
      <c r="J43" s="181"/>
      <c r="K43" s="19"/>
      <c r="L43" s="19"/>
      <c r="M43" s="19"/>
      <c r="N43" s="19"/>
      <c r="O43" s="19"/>
      <c r="P43" s="19"/>
      <c r="Q43" s="19"/>
      <c r="R43" s="19"/>
      <c r="S43" s="19"/>
      <c r="T43" s="19"/>
      <c r="U43" s="19"/>
      <c r="V43" s="19"/>
      <c r="W43" s="19"/>
      <c r="X43" s="19"/>
      <c r="Y43" s="19"/>
      <c r="Z43" s="19"/>
      <c r="AA43" s="19"/>
      <c r="AB43" s="7"/>
    </row>
    <row r="44" spans="3:28" ht="11.25" customHeight="1">
      <c r="C44" s="7"/>
      <c r="D44" s="19"/>
      <c r="E44" s="19"/>
      <c r="F44" s="19"/>
      <c r="G44" s="19"/>
      <c r="H44" s="19"/>
      <c r="I44" s="19"/>
      <c r="J44" s="19"/>
      <c r="K44" s="19"/>
      <c r="L44" s="19"/>
      <c r="M44" s="19"/>
      <c r="N44" s="19"/>
      <c r="O44" s="19"/>
      <c r="P44" s="19"/>
      <c r="Q44" s="19"/>
      <c r="R44" s="19"/>
      <c r="S44" s="19"/>
      <c r="T44" s="19"/>
      <c r="U44" s="19"/>
      <c r="V44" s="19"/>
      <c r="W44" s="19"/>
      <c r="X44" s="19"/>
      <c r="Y44" s="19"/>
      <c r="Z44" s="19"/>
      <c r="AA44" s="19"/>
      <c r="AB44" s="7"/>
    </row>
    <row r="45" spans="3:28" ht="11.25" customHeight="1">
      <c r="C45" s="7"/>
      <c r="D45" s="7"/>
      <c r="E45" s="7"/>
      <c r="F45" s="7"/>
      <c r="G45" s="7"/>
      <c r="H45" s="7"/>
      <c r="I45" s="7"/>
      <c r="J45" s="7"/>
      <c r="K45" s="7"/>
      <c r="L45" s="7"/>
      <c r="M45" s="7"/>
      <c r="N45" s="7"/>
      <c r="O45" s="7"/>
      <c r="P45" s="7"/>
      <c r="Q45" s="7"/>
      <c r="R45" s="7"/>
      <c r="S45" s="7"/>
      <c r="T45" s="7"/>
      <c r="U45" s="7"/>
      <c r="V45" s="7"/>
      <c r="W45" s="7"/>
      <c r="X45" s="7"/>
      <c r="Y45" s="7"/>
      <c r="Z45" s="7"/>
      <c r="AA45" s="7"/>
      <c r="AB45" s="7"/>
    </row>
    <row r="46" spans="3:28" ht="11.25" customHeight="1" thickBot="1"/>
    <row r="47" spans="3:28" ht="32.1" customHeight="1" thickTop="1">
      <c r="C47" s="161" t="s">
        <v>109</v>
      </c>
      <c r="D47" s="161"/>
      <c r="E47" s="161"/>
      <c r="F47" s="161"/>
      <c r="G47" s="161"/>
      <c r="H47" s="161"/>
      <c r="I47" s="161"/>
      <c r="J47" s="161"/>
      <c r="K47" s="161"/>
      <c r="L47" s="161"/>
      <c r="M47" s="161"/>
      <c r="N47" s="161"/>
      <c r="O47" s="161"/>
      <c r="P47" s="161"/>
      <c r="Q47" s="161"/>
      <c r="R47" s="161"/>
      <c r="S47" s="34"/>
      <c r="U47" s="34"/>
      <c r="V47" s="125" t="s">
        <v>110</v>
      </c>
      <c r="W47" s="125"/>
      <c r="X47" s="125"/>
      <c r="Y47" s="125"/>
      <c r="Z47" s="125"/>
      <c r="AA47" s="125"/>
      <c r="AB47" s="34"/>
    </row>
    <row r="48" spans="3:28" ht="18.75" customHeight="1">
      <c r="C48" s="170" t="s">
        <v>111</v>
      </c>
      <c r="D48" s="170"/>
      <c r="E48" s="170"/>
      <c r="F48" s="170"/>
      <c r="G48" s="170"/>
      <c r="H48" s="170"/>
      <c r="I48" s="170"/>
      <c r="J48" s="170"/>
      <c r="K48" s="170"/>
      <c r="L48" s="170"/>
      <c r="M48" s="170"/>
      <c r="N48" s="170"/>
      <c r="O48" s="170"/>
      <c r="P48" s="170"/>
      <c r="Q48" s="170"/>
      <c r="R48" s="170"/>
      <c r="S48" s="82"/>
      <c r="U48" s="7"/>
      <c r="V48" s="183" t="str">
        <f>Backend_P1!$C$16</f>
        <v>What is the trophic level for the Southern Resident orcas?</v>
      </c>
      <c r="W48" s="183"/>
      <c r="X48" s="183"/>
      <c r="Y48" s="183"/>
      <c r="Z48" s="183"/>
      <c r="AA48" s="183"/>
      <c r="AB48" s="7"/>
    </row>
    <row r="49" spans="3:28" ht="18.75" customHeight="1">
      <c r="C49" s="170"/>
      <c r="D49" s="170"/>
      <c r="E49" s="170"/>
      <c r="F49" s="170"/>
      <c r="G49" s="170"/>
      <c r="H49" s="170"/>
      <c r="I49" s="170"/>
      <c r="J49" s="170"/>
      <c r="K49" s="170"/>
      <c r="L49" s="170"/>
      <c r="M49" s="170"/>
      <c r="N49" s="170"/>
      <c r="O49" s="170"/>
      <c r="P49" s="170"/>
      <c r="Q49" s="170"/>
      <c r="R49" s="170"/>
      <c r="S49" s="82"/>
      <c r="U49" s="7"/>
      <c r="V49" s="183"/>
      <c r="W49" s="183"/>
      <c r="X49" s="183"/>
      <c r="Y49" s="183"/>
      <c r="Z49" s="183"/>
      <c r="AA49" s="183"/>
      <c r="AB49" s="7"/>
    </row>
    <row r="50" spans="3:28" ht="3.75" customHeight="1">
      <c r="C50" s="170"/>
      <c r="D50" s="170"/>
      <c r="E50" s="170"/>
      <c r="F50" s="170"/>
      <c r="G50" s="170"/>
      <c r="H50" s="170"/>
      <c r="I50" s="170"/>
      <c r="J50" s="170"/>
      <c r="K50" s="170"/>
      <c r="L50" s="170"/>
      <c r="M50" s="170"/>
      <c r="N50" s="170"/>
      <c r="O50" s="170"/>
      <c r="P50" s="170"/>
      <c r="Q50" s="170"/>
      <c r="R50" s="170"/>
      <c r="S50" s="82"/>
      <c r="U50" s="7"/>
      <c r="V50" s="79"/>
      <c r="W50" s="79"/>
      <c r="X50" s="79"/>
      <c r="Y50" s="79"/>
      <c r="Z50" s="79"/>
      <c r="AA50" s="79"/>
      <c r="AB50" s="7"/>
    </row>
    <row r="51" spans="3:28" ht="18.75" customHeight="1" thickBot="1">
      <c r="C51" s="170"/>
      <c r="D51" s="170"/>
      <c r="E51" s="170"/>
      <c r="F51" s="170"/>
      <c r="G51" s="170"/>
      <c r="H51" s="170"/>
      <c r="I51" s="170"/>
      <c r="J51" s="170"/>
      <c r="K51" s="170"/>
      <c r="L51" s="170"/>
      <c r="M51" s="170"/>
      <c r="N51" s="170"/>
      <c r="O51" s="170"/>
      <c r="P51" s="170"/>
      <c r="Q51" s="170"/>
      <c r="R51" s="170"/>
      <c r="S51" s="82"/>
      <c r="U51" s="7"/>
      <c r="V51" s="153" t="s">
        <v>112</v>
      </c>
      <c r="W51" s="153"/>
      <c r="X51" s="153"/>
      <c r="Y51" s="7"/>
      <c r="Z51" s="7"/>
      <c r="AA51" s="7"/>
      <c r="AB51" s="7"/>
    </row>
    <row r="52" spans="3:28" ht="18.75" customHeight="1" thickBot="1">
      <c r="C52" s="7"/>
      <c r="D52" s="7"/>
      <c r="E52" s="7"/>
      <c r="F52" s="7"/>
      <c r="G52" s="7"/>
      <c r="H52"/>
      <c r="I52" s="7"/>
      <c r="J52" s="7"/>
      <c r="K52" s="17"/>
      <c r="L52" s="7"/>
      <c r="M52" s="7"/>
      <c r="N52" s="7"/>
      <c r="O52" s="7"/>
      <c r="P52" s="7"/>
      <c r="Q52" s="7"/>
      <c r="R52" s="7"/>
      <c r="S52" s="7"/>
      <c r="U52" s="7"/>
      <c r="V52" s="154"/>
      <c r="W52" s="155"/>
      <c r="X52" s="156"/>
      <c r="Y52" s="7"/>
      <c r="Z52" s="7"/>
      <c r="AA52" s="7"/>
      <c r="AB52" s="7"/>
    </row>
    <row r="53" spans="3:28" ht="18.75" customHeight="1">
      <c r="C53" s="7"/>
      <c r="D53" s="7"/>
      <c r="E53" s="7"/>
      <c r="F53" s="7"/>
      <c r="G53" s="7"/>
      <c r="H53" s="7"/>
      <c r="I53" s="7"/>
      <c r="J53" s="7"/>
      <c r="K53" s="17"/>
      <c r="L53" s="7"/>
      <c r="M53" s="7"/>
      <c r="N53" s="7"/>
      <c r="O53" s="7"/>
      <c r="P53" s="7"/>
      <c r="Q53" s="14"/>
      <c r="R53" s="7"/>
      <c r="S53" s="7"/>
      <c r="U53" s="7"/>
      <c r="V53" s="90" t="str">
        <f>Backend_P1!$I$16</f>
        <v/>
      </c>
      <c r="W53" s="90"/>
      <c r="X53" s="90"/>
      <c r="Y53" s="7"/>
      <c r="Z53" s="7"/>
      <c r="AA53" s="7"/>
      <c r="AB53" s="7"/>
    </row>
    <row r="54" spans="3:28" ht="18.75" customHeight="1">
      <c r="C54" s="7"/>
      <c r="D54" s="7"/>
      <c r="E54" s="7"/>
      <c r="F54" s="7"/>
      <c r="G54" s="7"/>
      <c r="H54" s="7"/>
      <c r="I54" s="7"/>
      <c r="J54" s="7"/>
      <c r="K54" s="17"/>
      <c r="L54" s="7"/>
      <c r="M54" s="7"/>
      <c r="N54" s="7"/>
      <c r="O54" s="7"/>
      <c r="P54" s="7"/>
      <c r="Q54" s="15"/>
      <c r="R54" s="7"/>
      <c r="S54" s="7"/>
      <c r="U54" s="7"/>
      <c r="V54" s="183" t="str">
        <f>Backend_P1!$C$17</f>
        <v>What fish do Southern Residents eat most?</v>
      </c>
      <c r="W54" s="183"/>
      <c r="X54" s="183"/>
      <c r="Y54" s="183"/>
      <c r="Z54" s="183"/>
      <c r="AA54" s="183"/>
      <c r="AB54" s="7"/>
    </row>
    <row r="55" spans="3:28" ht="18.75" customHeight="1">
      <c r="C55" s="7"/>
      <c r="D55" s="7"/>
      <c r="E55" s="7"/>
      <c r="F55" s="7"/>
      <c r="G55" s="7"/>
      <c r="H55" s="7"/>
      <c r="I55" s="7"/>
      <c r="J55" s="7"/>
      <c r="K55" s="17"/>
      <c r="L55" s="7"/>
      <c r="M55" s="7"/>
      <c r="N55" s="7"/>
      <c r="O55" s="7"/>
      <c r="P55" s="7"/>
      <c r="Q55" s="15"/>
      <c r="R55" s="7"/>
      <c r="S55" s="7"/>
      <c r="U55" s="7"/>
      <c r="V55" s="183"/>
      <c r="W55" s="183"/>
      <c r="X55" s="183"/>
      <c r="Y55" s="183"/>
      <c r="Z55" s="183"/>
      <c r="AA55" s="183"/>
      <c r="AB55" s="7"/>
    </row>
    <row r="56" spans="3:28" ht="3.75" customHeight="1">
      <c r="C56" s="7"/>
      <c r="D56" s="7"/>
      <c r="E56" s="7"/>
      <c r="F56" s="7"/>
      <c r="G56" s="7"/>
      <c r="H56" s="7"/>
      <c r="I56" s="7"/>
      <c r="J56" s="7"/>
      <c r="K56" s="17"/>
      <c r="L56" s="7"/>
      <c r="M56" s="7"/>
      <c r="N56" s="7"/>
      <c r="O56" s="7"/>
      <c r="P56" s="7"/>
      <c r="Q56" s="15"/>
      <c r="R56" s="7"/>
      <c r="S56" s="7"/>
      <c r="U56" s="7"/>
      <c r="V56" s="79"/>
      <c r="W56" s="79"/>
      <c r="X56" s="79"/>
      <c r="Y56" s="79"/>
      <c r="Z56" s="79"/>
      <c r="AA56" s="79"/>
      <c r="AB56" s="7"/>
    </row>
    <row r="57" spans="3:28" ht="18.75" customHeight="1" thickBot="1">
      <c r="C57" s="7"/>
      <c r="D57" s="7"/>
      <c r="E57" s="7"/>
      <c r="F57" s="7"/>
      <c r="G57" s="7"/>
      <c r="H57" s="7"/>
      <c r="I57" s="7"/>
      <c r="J57" s="7"/>
      <c r="K57" s="17"/>
      <c r="L57" s="7"/>
      <c r="M57" s="7"/>
      <c r="N57" s="7"/>
      <c r="O57" s="7"/>
      <c r="P57" s="7"/>
      <c r="Q57" s="7"/>
      <c r="R57" s="7"/>
      <c r="S57" s="7"/>
      <c r="U57" s="7"/>
      <c r="V57" s="153" t="s">
        <v>112</v>
      </c>
      <c r="W57" s="153"/>
      <c r="X57" s="153"/>
      <c r="Y57" s="7"/>
      <c r="Z57" s="7"/>
      <c r="AA57" s="7"/>
      <c r="AB57" s="7"/>
    </row>
    <row r="58" spans="3:28" ht="18.75" customHeight="1" thickBot="1">
      <c r="C58" s="7"/>
      <c r="D58" s="7"/>
      <c r="E58" s="7"/>
      <c r="F58" s="7"/>
      <c r="G58" s="7"/>
      <c r="H58" s="7"/>
      <c r="I58" s="7"/>
      <c r="J58" s="7"/>
      <c r="K58" s="17"/>
      <c r="L58" s="7"/>
      <c r="M58" s="7"/>
      <c r="N58" s="7"/>
      <c r="O58" s="7"/>
      <c r="P58" s="7"/>
      <c r="Q58" s="7"/>
      <c r="R58" s="7"/>
      <c r="S58" s="7"/>
      <c r="U58" s="7"/>
      <c r="V58" s="157"/>
      <c r="W58" s="158"/>
      <c r="X58" s="159"/>
      <c r="Y58" s="7"/>
      <c r="Z58" s="7"/>
      <c r="AA58" s="7"/>
      <c r="AB58" s="7"/>
    </row>
    <row r="59" spans="3:28" ht="18.75" customHeight="1">
      <c r="C59" s="7"/>
      <c r="D59" s="7"/>
      <c r="E59" s="7"/>
      <c r="F59" s="7"/>
      <c r="G59" s="7"/>
      <c r="H59" s="7"/>
      <c r="I59" s="7"/>
      <c r="J59" s="7"/>
      <c r="K59" s="17"/>
      <c r="L59" s="7"/>
      <c r="M59" s="7"/>
      <c r="N59" s="7"/>
      <c r="O59" s="7"/>
      <c r="P59" s="7"/>
      <c r="Q59" s="7"/>
      <c r="R59" s="7"/>
      <c r="S59" s="7"/>
      <c r="U59" s="7"/>
      <c r="V59" s="182" t="str">
        <f>Backend_P1!$I$17</f>
        <v/>
      </c>
      <c r="W59" s="182"/>
      <c r="X59" s="182"/>
      <c r="Y59" s="7"/>
      <c r="Z59" s="7"/>
      <c r="AA59" s="7"/>
      <c r="AB59" s="7"/>
    </row>
    <row r="60" spans="3:28" ht="18.75" customHeight="1">
      <c r="C60" s="7"/>
      <c r="D60" s="7"/>
      <c r="E60" s="7"/>
      <c r="F60" s="7"/>
      <c r="G60" s="7"/>
      <c r="H60" s="7"/>
      <c r="I60" s="7"/>
      <c r="J60" s="7"/>
      <c r="K60" s="17"/>
      <c r="L60" s="7"/>
      <c r="M60" s="7"/>
      <c r="N60" s="7"/>
      <c r="O60" s="7"/>
      <c r="P60" s="7"/>
      <c r="Q60" s="7"/>
      <c r="R60" s="7"/>
      <c r="S60" s="7"/>
      <c r="U60" s="7"/>
      <c r="V60" s="160" t="str">
        <f>Backend_P1!$C$18</f>
        <v>Does the population of salmon surviving to spawn (reproduce) appear stable, increasing, or decreasing?</v>
      </c>
      <c r="W60" s="160"/>
      <c r="X60" s="160"/>
      <c r="Y60" s="160"/>
      <c r="Z60" s="160"/>
      <c r="AA60" s="160"/>
      <c r="AB60" s="7"/>
    </row>
    <row r="61" spans="3:28" ht="18.75" customHeight="1">
      <c r="C61" s="7"/>
      <c r="D61" s="7"/>
      <c r="E61" s="7"/>
      <c r="F61" s="7"/>
      <c r="G61" s="7"/>
      <c r="H61" s="7"/>
      <c r="I61" s="7"/>
      <c r="J61" s="7"/>
      <c r="K61" s="17"/>
      <c r="L61" s="7"/>
      <c r="M61" s="7"/>
      <c r="N61" s="7"/>
      <c r="O61" s="7"/>
      <c r="P61" s="7"/>
      <c r="Q61" s="7"/>
      <c r="R61" s="7"/>
      <c r="S61" s="7"/>
      <c r="U61" s="7"/>
      <c r="V61" s="160"/>
      <c r="W61" s="160"/>
      <c r="X61" s="160"/>
      <c r="Y61" s="160"/>
      <c r="Z61" s="160"/>
      <c r="AA61" s="160"/>
      <c r="AB61" s="7"/>
    </row>
    <row r="62" spans="3:28" ht="3.75" customHeight="1">
      <c r="C62" s="7"/>
      <c r="D62" s="7"/>
      <c r="E62" s="7"/>
      <c r="F62" s="7"/>
      <c r="G62" s="7"/>
      <c r="H62" s="7"/>
      <c r="I62" s="7"/>
      <c r="J62" s="7"/>
      <c r="K62" s="17"/>
      <c r="L62" s="7"/>
      <c r="M62" s="7"/>
      <c r="N62" s="7"/>
      <c r="O62" s="7"/>
      <c r="P62" s="7"/>
      <c r="Q62" s="7"/>
      <c r="R62" s="7"/>
      <c r="S62" s="7"/>
      <c r="U62" s="7"/>
      <c r="V62" s="75"/>
      <c r="W62" s="75"/>
      <c r="X62" s="75"/>
      <c r="Y62" s="75"/>
      <c r="Z62" s="75"/>
      <c r="AA62" s="75"/>
      <c r="AB62" s="7"/>
    </row>
    <row r="63" spans="3:28" ht="18.75" customHeight="1" thickBot="1">
      <c r="C63" s="7"/>
      <c r="D63" s="7"/>
      <c r="E63" s="7"/>
      <c r="F63" s="7"/>
      <c r="G63" s="7"/>
      <c r="H63" s="7"/>
      <c r="I63" s="7"/>
      <c r="J63" s="7"/>
      <c r="K63" s="17"/>
      <c r="L63" s="7"/>
      <c r="M63" s="7"/>
      <c r="N63" s="7"/>
      <c r="O63" s="7"/>
      <c r="P63" s="7"/>
      <c r="Q63" s="7"/>
      <c r="R63" s="7"/>
      <c r="S63" s="7"/>
      <c r="U63" s="7"/>
      <c r="V63" s="153" t="s">
        <v>112</v>
      </c>
      <c r="W63" s="153"/>
      <c r="X63" s="153"/>
      <c r="Y63" s="7"/>
      <c r="Z63" s="7"/>
      <c r="AA63" s="7"/>
      <c r="AB63" s="7"/>
    </row>
    <row r="64" spans="3:28" ht="18.75" customHeight="1" thickBot="1">
      <c r="C64" s="7"/>
      <c r="D64" s="7"/>
      <c r="E64" s="7"/>
      <c r="F64" s="7"/>
      <c r="G64" s="7"/>
      <c r="H64" s="7"/>
      <c r="I64" s="7"/>
      <c r="J64" s="7"/>
      <c r="K64" s="17"/>
      <c r="L64" s="7"/>
      <c r="M64" s="7"/>
      <c r="N64" s="7"/>
      <c r="O64" s="7"/>
      <c r="P64" s="7"/>
      <c r="Q64" s="7"/>
      <c r="R64" s="7"/>
      <c r="S64" s="7"/>
      <c r="U64" s="7"/>
      <c r="V64" s="154"/>
      <c r="W64" s="155"/>
      <c r="X64" s="156"/>
      <c r="Y64" s="7"/>
      <c r="Z64" s="7"/>
      <c r="AA64" s="7"/>
      <c r="AB64" s="7"/>
    </row>
    <row r="65" spans="1:28" ht="18.75" customHeight="1">
      <c r="C65" s="7"/>
      <c r="D65" s="7"/>
      <c r="E65" s="7"/>
      <c r="F65" s="7"/>
      <c r="G65" s="7"/>
      <c r="H65" s="7"/>
      <c r="I65" s="7"/>
      <c r="J65" s="7"/>
      <c r="K65" s="17"/>
      <c r="L65" s="7"/>
      <c r="M65" s="7"/>
      <c r="N65" s="7"/>
      <c r="O65" s="7"/>
      <c r="P65" s="7"/>
      <c r="Q65" s="7"/>
      <c r="R65" s="7"/>
      <c r="S65" s="7"/>
      <c r="U65" s="7"/>
      <c r="V65" s="182" t="str">
        <f>Backend_P1!$I$18</f>
        <v/>
      </c>
      <c r="W65" s="182"/>
      <c r="X65" s="182"/>
      <c r="Y65" s="7"/>
      <c r="Z65" s="7"/>
      <c r="AA65" s="7"/>
      <c r="AB65" s="7"/>
    </row>
    <row r="66" spans="1:28" ht="11.25" customHeight="1">
      <c r="C66" s="7"/>
      <c r="D66" s="7"/>
      <c r="E66" s="7"/>
      <c r="F66" s="7"/>
      <c r="G66" s="7"/>
      <c r="H66" s="7"/>
      <c r="I66" s="7"/>
      <c r="J66" s="7"/>
      <c r="K66" s="7"/>
      <c r="L66" s="7"/>
      <c r="M66" s="7"/>
      <c r="N66" s="7"/>
      <c r="O66" s="7"/>
      <c r="P66" s="7"/>
      <c r="Q66" s="7"/>
      <c r="R66" s="7"/>
      <c r="S66" s="7"/>
      <c r="U66" s="7"/>
      <c r="V66" s="7"/>
      <c r="W66" s="7"/>
      <c r="X66" s="7"/>
      <c r="Y66" s="7"/>
      <c r="Z66" s="7"/>
      <c r="AA66" s="7"/>
      <c r="AB66" s="7"/>
    </row>
    <row r="67" spans="1:28" ht="11.25" customHeight="1" thickBot="1"/>
    <row r="68" spans="1:28" ht="26.25" customHeight="1" thickTop="1">
      <c r="A68" s="55"/>
      <c r="B68" s="44"/>
      <c r="C68" s="161" t="s">
        <v>58</v>
      </c>
      <c r="D68" s="161"/>
      <c r="E68" s="161"/>
      <c r="F68" s="161"/>
      <c r="G68" s="161"/>
      <c r="H68" s="161"/>
      <c r="I68" s="161"/>
      <c r="J68" s="161"/>
      <c r="K68" s="161"/>
      <c r="L68" s="161"/>
      <c r="M68" s="161"/>
      <c r="N68" s="161"/>
      <c r="O68" s="161"/>
      <c r="P68" s="161"/>
      <c r="Q68" s="161"/>
      <c r="R68" s="161"/>
      <c r="S68" s="161"/>
      <c r="U68" s="34"/>
      <c r="V68" s="72" t="s">
        <v>59</v>
      </c>
      <c r="W68" s="34"/>
      <c r="X68" s="34"/>
      <c r="Y68" s="34"/>
      <c r="Z68" s="34"/>
      <c r="AA68" s="34"/>
      <c r="AB68" s="34"/>
    </row>
    <row r="69" spans="1:28" ht="22.5" customHeight="1">
      <c r="A69" s="55"/>
      <c r="B69" s="44"/>
      <c r="C69" s="162" t="s">
        <v>113</v>
      </c>
      <c r="D69" s="162"/>
      <c r="E69" s="162"/>
      <c r="F69" s="162"/>
      <c r="G69" s="162"/>
      <c r="H69" s="162"/>
      <c r="I69" s="162"/>
      <c r="J69" s="162"/>
      <c r="K69" s="162"/>
      <c r="L69" s="162"/>
      <c r="M69" s="162"/>
      <c r="N69" s="162"/>
      <c r="O69" s="162"/>
      <c r="P69" s="162"/>
      <c r="Q69" s="162"/>
      <c r="R69" s="162"/>
      <c r="S69" s="7"/>
      <c r="U69" s="7"/>
      <c r="V69" s="7"/>
      <c r="W69" s="7"/>
      <c r="X69" s="7"/>
      <c r="Y69" s="7"/>
      <c r="Z69" s="7"/>
      <c r="AA69" s="7"/>
      <c r="AB69" s="7"/>
    </row>
    <row r="70" spans="1:28" ht="18.75" customHeight="1">
      <c r="A70" s="55"/>
      <c r="B70" s="44"/>
      <c r="C70" s="162"/>
      <c r="D70" s="162"/>
      <c r="E70" s="162"/>
      <c r="F70" s="162"/>
      <c r="G70" s="162"/>
      <c r="H70" s="162"/>
      <c r="I70" s="162"/>
      <c r="J70" s="162"/>
      <c r="K70" s="162"/>
      <c r="L70" s="162"/>
      <c r="M70" s="162"/>
      <c r="N70" s="162"/>
      <c r="O70" s="162"/>
      <c r="P70" s="162"/>
      <c r="Q70" s="162"/>
      <c r="R70" s="162"/>
      <c r="S70" s="7"/>
      <c r="U70" s="7"/>
      <c r="V70" s="7"/>
      <c r="W70" s="7"/>
      <c r="X70" s="7"/>
      <c r="Y70" s="7"/>
      <c r="Z70" s="7"/>
      <c r="AA70" s="7"/>
      <c r="AB70" s="7"/>
    </row>
    <row r="71" spans="1:28" ht="18.75" customHeight="1">
      <c r="A71" s="55"/>
      <c r="B71" s="44"/>
      <c r="C71" s="162"/>
      <c r="D71" s="162"/>
      <c r="E71" s="162"/>
      <c r="F71" s="162"/>
      <c r="G71" s="162"/>
      <c r="H71" s="162"/>
      <c r="I71" s="162"/>
      <c r="J71" s="162"/>
      <c r="K71" s="162"/>
      <c r="L71" s="162"/>
      <c r="M71" s="162"/>
      <c r="N71" s="162"/>
      <c r="O71" s="162"/>
      <c r="P71" s="162"/>
      <c r="Q71" s="162"/>
      <c r="R71" s="162"/>
      <c r="S71" s="7"/>
      <c r="U71" s="7"/>
      <c r="V71" s="7"/>
      <c r="W71" s="7"/>
      <c r="X71" s="7"/>
      <c r="Y71" s="7"/>
      <c r="Z71" s="7"/>
      <c r="AA71" s="7"/>
      <c r="AB71" s="7"/>
    </row>
    <row r="72" spans="1:28" ht="7.5" customHeight="1" thickBot="1">
      <c r="C72" s="76"/>
      <c r="D72" s="76"/>
      <c r="E72" s="76"/>
      <c r="F72" s="76"/>
      <c r="G72" s="76"/>
      <c r="H72" s="76"/>
      <c r="I72" s="76"/>
      <c r="J72" s="76"/>
      <c r="K72" s="76"/>
      <c r="L72" s="76"/>
      <c r="M72" s="76"/>
      <c r="N72" s="76"/>
      <c r="O72" s="76"/>
      <c r="P72" s="76"/>
      <c r="Q72" s="76"/>
      <c r="R72" s="76"/>
      <c r="S72" s="7"/>
      <c r="U72" s="7"/>
      <c r="V72" s="7"/>
      <c r="W72" s="7"/>
      <c r="X72" s="7"/>
      <c r="Y72" s="7"/>
      <c r="Z72" s="7"/>
      <c r="AA72" s="7"/>
      <c r="AB72" s="7"/>
    </row>
    <row r="73" spans="1:28" ht="18.75" customHeight="1">
      <c r="A73" s="55"/>
      <c r="B73" s="44"/>
      <c r="C73" s="7"/>
      <c r="D73" s="144"/>
      <c r="E73" s="145"/>
      <c r="F73" s="145"/>
      <c r="G73" s="145"/>
      <c r="H73" s="145"/>
      <c r="I73" s="145"/>
      <c r="J73" s="145"/>
      <c r="K73" s="145"/>
      <c r="L73" s="145"/>
      <c r="M73" s="145"/>
      <c r="N73" s="145"/>
      <c r="O73" s="145"/>
      <c r="P73" s="145"/>
      <c r="Q73" s="145"/>
      <c r="R73" s="146"/>
      <c r="S73" s="7"/>
      <c r="U73" s="7"/>
      <c r="V73" s="7"/>
      <c r="W73" s="7"/>
      <c r="X73" s="7"/>
      <c r="Y73" s="7"/>
      <c r="Z73" s="7"/>
      <c r="AA73" s="7"/>
      <c r="AB73" s="7"/>
    </row>
    <row r="74" spans="1:28" ht="18.75" customHeight="1">
      <c r="A74" s="55"/>
      <c r="B74" s="44"/>
      <c r="C74" s="7"/>
      <c r="D74" s="147"/>
      <c r="E74" s="148"/>
      <c r="F74" s="148"/>
      <c r="G74" s="148"/>
      <c r="H74" s="148"/>
      <c r="I74" s="148"/>
      <c r="J74" s="148"/>
      <c r="K74" s="148"/>
      <c r="L74" s="148"/>
      <c r="M74" s="148"/>
      <c r="N74" s="148"/>
      <c r="O74" s="148"/>
      <c r="P74" s="148"/>
      <c r="Q74" s="148"/>
      <c r="R74" s="149"/>
      <c r="S74" s="7"/>
      <c r="U74" s="7"/>
      <c r="V74" s="7"/>
      <c r="W74" s="7"/>
      <c r="X74" s="7"/>
      <c r="Y74" s="7"/>
      <c r="Z74" s="7"/>
      <c r="AA74" s="7"/>
      <c r="AB74" s="7"/>
    </row>
    <row r="75" spans="1:28" ht="18.75" customHeight="1">
      <c r="A75" s="55"/>
      <c r="B75" s="44"/>
      <c r="C75" s="7"/>
      <c r="D75" s="147"/>
      <c r="E75" s="148"/>
      <c r="F75" s="148"/>
      <c r="G75" s="148"/>
      <c r="H75" s="148"/>
      <c r="I75" s="148"/>
      <c r="J75" s="148"/>
      <c r="K75" s="148"/>
      <c r="L75" s="148"/>
      <c r="M75" s="148"/>
      <c r="N75" s="148"/>
      <c r="O75" s="148"/>
      <c r="P75" s="148"/>
      <c r="Q75" s="148"/>
      <c r="R75" s="149"/>
      <c r="S75" s="7"/>
      <c r="U75" s="7"/>
      <c r="V75" s="7"/>
      <c r="W75" s="7"/>
      <c r="X75" s="7"/>
      <c r="Y75" s="7"/>
      <c r="Z75" s="7"/>
      <c r="AA75" s="7"/>
      <c r="AB75" s="7"/>
    </row>
    <row r="76" spans="1:28" ht="18.75" customHeight="1">
      <c r="A76" s="55"/>
      <c r="B76" s="44"/>
      <c r="C76" s="7"/>
      <c r="D76" s="147"/>
      <c r="E76" s="148"/>
      <c r="F76" s="148"/>
      <c r="G76" s="148"/>
      <c r="H76" s="148"/>
      <c r="I76" s="148"/>
      <c r="J76" s="148"/>
      <c r="K76" s="148"/>
      <c r="L76" s="148"/>
      <c r="M76" s="148"/>
      <c r="N76" s="148"/>
      <c r="O76" s="148"/>
      <c r="P76" s="148"/>
      <c r="Q76" s="148"/>
      <c r="R76" s="149"/>
      <c r="S76" s="7"/>
      <c r="U76" s="7"/>
      <c r="V76" s="7"/>
      <c r="W76" s="7"/>
      <c r="X76" s="7"/>
      <c r="Y76" s="7"/>
      <c r="Z76" s="7"/>
      <c r="AA76" s="7"/>
      <c r="AB76" s="7"/>
    </row>
    <row r="77" spans="1:28" ht="18.75" customHeight="1">
      <c r="A77" s="55"/>
      <c r="B77" s="44"/>
      <c r="C77" s="7"/>
      <c r="D77" s="147"/>
      <c r="E77" s="148"/>
      <c r="F77" s="148"/>
      <c r="G77" s="148"/>
      <c r="H77" s="148"/>
      <c r="I77" s="148"/>
      <c r="J77" s="148"/>
      <c r="K77" s="148"/>
      <c r="L77" s="148"/>
      <c r="M77" s="148"/>
      <c r="N77" s="148"/>
      <c r="O77" s="148"/>
      <c r="P77" s="148"/>
      <c r="Q77" s="148"/>
      <c r="R77" s="149"/>
      <c r="S77" s="7"/>
      <c r="U77" s="7"/>
      <c r="V77" s="7"/>
      <c r="W77" s="7"/>
      <c r="X77" s="7"/>
      <c r="Y77" s="7"/>
      <c r="Z77" s="7"/>
      <c r="AA77" s="7"/>
      <c r="AB77" s="7"/>
    </row>
    <row r="78" spans="1:28" ht="18.75" customHeight="1">
      <c r="A78" s="55"/>
      <c r="B78" s="44"/>
      <c r="C78" s="7"/>
      <c r="D78" s="147"/>
      <c r="E78" s="148"/>
      <c r="F78" s="148"/>
      <c r="G78" s="148"/>
      <c r="H78" s="148"/>
      <c r="I78" s="148"/>
      <c r="J78" s="148"/>
      <c r="K78" s="148"/>
      <c r="L78" s="148"/>
      <c r="M78" s="148"/>
      <c r="N78" s="148"/>
      <c r="O78" s="148"/>
      <c r="P78" s="148"/>
      <c r="Q78" s="148"/>
      <c r="R78" s="149"/>
      <c r="S78" s="7"/>
      <c r="U78" s="7"/>
      <c r="V78" s="7"/>
      <c r="W78" s="7"/>
      <c r="X78" s="7"/>
      <c r="Y78" s="7"/>
      <c r="Z78" s="7"/>
      <c r="AA78" s="7"/>
      <c r="AB78" s="7"/>
    </row>
    <row r="79" spans="1:28" ht="21.75" customHeight="1">
      <c r="A79" s="55"/>
      <c r="B79" s="44"/>
      <c r="C79" s="7"/>
      <c r="D79" s="147"/>
      <c r="E79" s="148"/>
      <c r="F79" s="148"/>
      <c r="G79" s="148"/>
      <c r="H79" s="148"/>
      <c r="I79" s="148"/>
      <c r="J79" s="148"/>
      <c r="K79" s="148"/>
      <c r="L79" s="148"/>
      <c r="M79" s="148"/>
      <c r="N79" s="148"/>
      <c r="O79" s="148"/>
      <c r="P79" s="148"/>
      <c r="Q79" s="148"/>
      <c r="R79" s="149"/>
      <c r="S79" s="7"/>
      <c r="U79" s="7"/>
      <c r="V79" s="7"/>
      <c r="W79" s="7"/>
      <c r="X79" s="7"/>
      <c r="Y79" s="7"/>
      <c r="Z79" s="7"/>
      <c r="AA79" s="7"/>
      <c r="AB79" s="7"/>
    </row>
    <row r="80" spans="1:28" ht="18.75" customHeight="1">
      <c r="A80" s="55"/>
      <c r="B80" s="44"/>
      <c r="C80" s="7"/>
      <c r="D80" s="147"/>
      <c r="E80" s="148"/>
      <c r="F80" s="148"/>
      <c r="G80" s="148"/>
      <c r="H80" s="148"/>
      <c r="I80" s="148"/>
      <c r="J80" s="148"/>
      <c r="K80" s="148"/>
      <c r="L80" s="148"/>
      <c r="M80" s="148"/>
      <c r="N80" s="148"/>
      <c r="O80" s="148"/>
      <c r="P80" s="148"/>
      <c r="Q80" s="148"/>
      <c r="R80" s="149"/>
      <c r="S80" s="7"/>
      <c r="U80" s="7"/>
      <c r="V80" s="7"/>
      <c r="W80" s="7"/>
      <c r="X80" s="7"/>
      <c r="Y80" s="7"/>
      <c r="Z80" s="7"/>
      <c r="AA80" s="7"/>
      <c r="AB80" s="7"/>
    </row>
    <row r="81" spans="1:28" ht="11.25" customHeight="1" thickBot="1">
      <c r="A81" s="55"/>
      <c r="B81" s="44"/>
      <c r="C81" s="7"/>
      <c r="D81" s="147"/>
      <c r="E81" s="148"/>
      <c r="F81" s="148"/>
      <c r="G81" s="148"/>
      <c r="H81" s="148"/>
      <c r="I81" s="148"/>
      <c r="J81" s="148"/>
      <c r="K81" s="148"/>
      <c r="L81" s="148"/>
      <c r="M81" s="148"/>
      <c r="N81" s="148"/>
      <c r="O81" s="148"/>
      <c r="P81" s="148"/>
      <c r="Q81" s="148"/>
      <c r="R81" s="149"/>
      <c r="S81" s="7"/>
    </row>
    <row r="82" spans="1:28" ht="11.25" customHeight="1" thickBot="1">
      <c r="A82" s="55"/>
      <c r="B82" s="44"/>
      <c r="C82" s="7"/>
      <c r="D82" s="150"/>
      <c r="E82" s="151"/>
      <c r="F82" s="151"/>
      <c r="G82" s="151"/>
      <c r="H82" s="151"/>
      <c r="I82" s="151"/>
      <c r="J82" s="151"/>
      <c r="K82" s="151"/>
      <c r="L82" s="151"/>
      <c r="M82" s="151"/>
      <c r="N82" s="151"/>
      <c r="O82" s="151"/>
      <c r="P82" s="151"/>
      <c r="Q82" s="151"/>
      <c r="R82" s="152"/>
      <c r="S82" s="7"/>
      <c r="U82" s="163" t="s">
        <v>114</v>
      </c>
      <c r="V82" s="164"/>
      <c r="W82" s="165"/>
      <c r="X82" s="50"/>
      <c r="Y82" s="50"/>
      <c r="Z82" s="169" t="s">
        <v>11</v>
      </c>
      <c r="AA82" s="169"/>
      <c r="AB82" s="169"/>
    </row>
    <row r="83" spans="1:28" ht="11.25" customHeight="1" thickBot="1">
      <c r="A83" s="55"/>
      <c r="B83" s="44"/>
      <c r="C83" s="7"/>
      <c r="D83" s="7"/>
      <c r="E83" s="7"/>
      <c r="F83" s="7"/>
      <c r="G83" s="7"/>
      <c r="H83" s="7"/>
      <c r="I83" s="7"/>
      <c r="J83" s="7"/>
      <c r="K83" s="7"/>
      <c r="L83" s="7"/>
      <c r="M83" s="7"/>
      <c r="N83" s="7"/>
      <c r="O83" s="7"/>
      <c r="P83" s="7"/>
      <c r="Q83" s="7"/>
      <c r="R83" s="7"/>
      <c r="S83" s="7"/>
      <c r="U83" s="166"/>
      <c r="V83" s="167"/>
      <c r="W83" s="168"/>
      <c r="X83" s="50"/>
      <c r="Y83" s="50"/>
      <c r="Z83" s="169"/>
      <c r="AA83" s="169"/>
      <c r="AB83" s="169"/>
    </row>
    <row r="84" spans="1:28" ht="18.75" customHeight="1">
      <c r="A84" s="55"/>
      <c r="B84" s="44"/>
    </row>
  </sheetData>
  <mergeCells count="46">
    <mergeCell ref="V33:V34"/>
    <mergeCell ref="N18:N19"/>
    <mergeCell ref="N25:N26"/>
    <mergeCell ref="N33:N34"/>
    <mergeCell ref="C2:U2"/>
    <mergeCell ref="I25:J26"/>
    <mergeCell ref="E25:E26"/>
    <mergeCell ref="I14:J14"/>
    <mergeCell ref="R16:R17"/>
    <mergeCell ref="C3:AB4"/>
    <mergeCell ref="V25:V26"/>
    <mergeCell ref="I15:J15"/>
    <mergeCell ref="V53:X53"/>
    <mergeCell ref="V59:X59"/>
    <mergeCell ref="V65:X65"/>
    <mergeCell ref="V54:AA55"/>
    <mergeCell ref="V47:AA47"/>
    <mergeCell ref="V48:AA49"/>
    <mergeCell ref="V51:X51"/>
    <mergeCell ref="V57:X57"/>
    <mergeCell ref="V52:X52"/>
    <mergeCell ref="C48:R51"/>
    <mergeCell ref="C47:R47"/>
    <mergeCell ref="C6:Z6"/>
    <mergeCell ref="C7:Z9"/>
    <mergeCell ref="D10:H10"/>
    <mergeCell ref="D11:H11"/>
    <mergeCell ref="J10:AA11"/>
    <mergeCell ref="I27:J27"/>
    <mergeCell ref="I28:J28"/>
    <mergeCell ref="I29:J29"/>
    <mergeCell ref="I30:J30"/>
    <mergeCell ref="V18:V19"/>
    <mergeCell ref="Z16:Z20"/>
    <mergeCell ref="Z29:Z32"/>
    <mergeCell ref="E42:F42"/>
    <mergeCell ref="E43:J43"/>
    <mergeCell ref="D73:R82"/>
    <mergeCell ref="V63:X63"/>
    <mergeCell ref="V64:X64"/>
    <mergeCell ref="V58:X58"/>
    <mergeCell ref="V60:AA61"/>
    <mergeCell ref="C68:S68"/>
    <mergeCell ref="C69:R71"/>
    <mergeCell ref="U82:W83"/>
    <mergeCell ref="Z82:AB83"/>
  </mergeCells>
  <conditionalFormatting sqref="V53:X53 V59:X59 V65:X65">
    <cfRule type="containsText" dxfId="39" priority="20" operator="containsText" text="Try again!">
      <formula>NOT(ISERROR(SEARCH("Try again!",V53)))</formula>
    </cfRule>
    <cfRule type="containsText" dxfId="38" priority="21" operator="containsText" text="Correct!">
      <formula>NOT(ISERROR(SEARCH("Correct!",V53)))</formula>
    </cfRule>
  </conditionalFormatting>
  <hyperlinks>
    <hyperlink ref="U82:W83" location="NavCell_P1" display="Previous page" xr:uid="{E0C44F07-C1B3-45FB-BF26-9FA56FBE6978}"/>
    <hyperlink ref="Z82:AB83" location="NavCell_P3" display="Next page" xr:uid="{750A8568-CDD8-44D5-B0EC-2AE93416E6F9}"/>
  </hyperlink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5" id="{D82921F4-B179-4B79-B171-12662F43D0FF}">
            <xm:f>Backend_P1!$B$10=1</xm:f>
            <x14:dxf>
              <fill>
                <patternFill>
                  <bgColor theme="6" tint="0.79998168889431442"/>
                </patternFill>
              </fill>
            </x14:dxf>
          </x14:cfRule>
          <xm:sqref>D13:F39</xm:sqref>
        </x14:conditionalFormatting>
        <x14:conditionalFormatting xmlns:xm="http://schemas.microsoft.com/office/excel/2006/main">
          <x14:cfRule type="expression" priority="6" id="{4AB3BB42-42F8-4540-B544-1D600F42DF28}">
            <xm:f>Backend_P1!$B$10=2</xm:f>
            <x14:dxf>
              <fill>
                <patternFill>
                  <bgColor theme="6" tint="0.79998168889431442"/>
                </patternFill>
              </fill>
            </x14:dxf>
          </x14:cfRule>
          <xm:sqref>H13:K39</xm:sqref>
        </x14:conditionalFormatting>
        <x14:conditionalFormatting xmlns:xm="http://schemas.microsoft.com/office/excel/2006/main">
          <x14:cfRule type="expression" priority="9" id="{6FBE5BE4-AD34-419A-BC52-AD6EC25FC9CB}">
            <xm:f>Backend_P1!$B$10=5</xm:f>
            <x14:dxf>
              <fill>
                <patternFill>
                  <bgColor theme="6" tint="0.79998168889431442"/>
                </patternFill>
              </fill>
            </x14:dxf>
          </x14:cfRule>
          <xm:sqref>Y13:AA39</xm:sqref>
        </x14:conditionalFormatting>
        <x14:conditionalFormatting xmlns:xm="http://schemas.microsoft.com/office/excel/2006/main">
          <x14:cfRule type="expression" priority="7" id="{E4C8FDB7-409B-4F84-86FC-CA21B9F76EAD}">
            <xm:f>Backend_P1!$B$10=3</xm:f>
            <x14:dxf>
              <fill>
                <patternFill>
                  <bgColor theme="6" tint="0.79998168889431442"/>
                </patternFill>
              </fill>
            </x14:dxf>
          </x14:cfRule>
          <xm:sqref>M13:O39</xm:sqref>
        </x14:conditionalFormatting>
        <x14:conditionalFormatting xmlns:xm="http://schemas.microsoft.com/office/excel/2006/main">
          <x14:cfRule type="expression" priority="8" id="{9BA02B72-BE96-403B-8FCF-FD947AC6B834}">
            <xm:f>Backend_P1!$B$10=4</xm:f>
            <x14:dxf>
              <fill>
                <patternFill>
                  <bgColor theme="6" tint="0.79998168889431442"/>
                </patternFill>
              </fill>
            </x14:dxf>
          </x14:cfRule>
          <xm:sqref>Q13:S39 U13:W39</xm:sqref>
        </x14:conditionalFormatting>
        <x14:conditionalFormatting xmlns:xm="http://schemas.microsoft.com/office/excel/2006/main">
          <x14:cfRule type="expression" priority="1" id="{AF83735A-688D-4762-8AB9-73ED3D617859}">
            <xm:f>Backend_P1!$B$10=6</xm:f>
            <x14:dxf>
              <fill>
                <patternFill>
                  <bgColor theme="6" tint="0.79998168889431442"/>
                </patternFill>
              </fill>
            </x14:dxf>
          </x14:cfRule>
          <xm:sqref>D41:AA44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772F23E-702F-4B3E-AB65-D120E2877265}">
          <x14:formula1>
            <xm:f>Backend_P1!$B$3:$B$8</xm:f>
          </x14:formula1>
          <xm:sqref>D11:H11</xm:sqref>
        </x14:dataValidation>
        <x14:dataValidation type="list" allowBlank="1" showInputMessage="1" showErrorMessage="1" xr:uid="{66551022-279C-4510-B799-C25F26E3B476}">
          <x14:formula1>
            <xm:f>Backend_P1!$D$16:$F$16</xm:f>
          </x14:formula1>
          <xm:sqref>V52:X52</xm:sqref>
        </x14:dataValidation>
        <x14:dataValidation type="list" allowBlank="1" showInputMessage="1" showErrorMessage="1" xr:uid="{196ACE4D-2F64-46A8-9219-FBFCAA68D329}">
          <x14:formula1>
            <xm:f>Backend_P1!$D$17:$F$17</xm:f>
          </x14:formula1>
          <xm:sqref>V58:X58</xm:sqref>
        </x14:dataValidation>
        <x14:dataValidation type="list" allowBlank="1" showInputMessage="1" showErrorMessage="1" xr:uid="{AE687BFC-48B1-4FB6-A3DA-FD3219D851BF}">
          <x14:formula1>
            <xm:f>Backend_P1!$D$18:$F$18</xm:f>
          </x14:formula1>
          <xm:sqref>V64:X64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6A92-48D6-4523-9EDE-B24616CB273C}">
  <sheetPr codeName="Sheet5">
    <tabColor theme="8" tint="0.79998168889431442"/>
  </sheetPr>
  <dimension ref="A1:Y68"/>
  <sheetViews>
    <sheetView zoomScaleNormal="100" workbookViewId="0">
      <selection activeCell="A12" sqref="A12"/>
    </sheetView>
  </sheetViews>
  <sheetFormatPr defaultColWidth="9" defaultRowHeight="18.75" customHeight="1"/>
  <cols>
    <col min="1" max="1" width="0.25" style="3" customWidth="1"/>
    <col min="2" max="2" width="1.625" style="3" customWidth="1"/>
    <col min="3" max="3" width="1.875" style="3" customWidth="1"/>
    <col min="4" max="4" width="5.625" style="3" customWidth="1"/>
    <col min="5" max="15" width="7.5" style="3" customWidth="1"/>
    <col min="16" max="16" width="5.625" style="3" customWidth="1"/>
    <col min="17" max="20" width="1.875" style="3" customWidth="1"/>
    <col min="21" max="21" width="20.625" style="3" customWidth="1"/>
    <col min="22" max="22" width="5.625" style="3" customWidth="1"/>
    <col min="23" max="23" width="11.125" style="3" customWidth="1"/>
    <col min="24" max="24" width="9.375" style="3" customWidth="1"/>
    <col min="25" max="25" width="1.875" style="3" customWidth="1"/>
    <col min="26" max="16384" width="9" style="3"/>
  </cols>
  <sheetData>
    <row r="1" spans="1:25" ht="11.25" customHeight="1">
      <c r="A1" s="52" t="s">
        <v>115</v>
      </c>
    </row>
    <row r="2" spans="1:25" ht="32.1" customHeight="1">
      <c r="A2" s="52" t="s">
        <v>116</v>
      </c>
      <c r="C2" s="184" t="s">
        <v>115</v>
      </c>
      <c r="D2" s="184"/>
      <c r="E2" s="184"/>
      <c r="F2" s="184"/>
      <c r="G2" s="184"/>
      <c r="H2" s="184"/>
      <c r="I2" s="184"/>
      <c r="J2" s="184"/>
      <c r="K2" s="184"/>
      <c r="L2" s="184"/>
      <c r="M2" s="184"/>
      <c r="N2" s="184"/>
    </row>
    <row r="3" spans="1:25" ht="18.75" customHeight="1">
      <c r="A3" s="52" t="s">
        <v>117</v>
      </c>
      <c r="C3" s="196" t="s">
        <v>118</v>
      </c>
      <c r="D3" s="278"/>
      <c r="E3" s="278"/>
      <c r="F3" s="278"/>
      <c r="G3" s="278"/>
      <c r="H3" s="278"/>
      <c r="I3" s="278"/>
      <c r="J3" s="278"/>
      <c r="K3" s="278"/>
      <c r="L3" s="278"/>
      <c r="M3" s="278"/>
      <c r="N3" s="278"/>
      <c r="O3" s="278"/>
      <c r="P3" s="278"/>
      <c r="Q3" s="278"/>
      <c r="R3" s="278"/>
      <c r="S3" s="278"/>
      <c r="T3" s="278"/>
      <c r="U3" s="278"/>
      <c r="V3" s="278"/>
      <c r="W3" s="278"/>
      <c r="X3" s="278"/>
      <c r="Y3" s="278"/>
    </row>
    <row r="4" spans="1:25" ht="18.75" customHeight="1">
      <c r="A4" s="52" t="s">
        <v>119</v>
      </c>
      <c r="C4" s="278"/>
      <c r="D4" s="278"/>
      <c r="E4" s="278"/>
      <c r="F4" s="278"/>
      <c r="G4" s="278"/>
      <c r="H4" s="278"/>
      <c r="I4" s="278"/>
      <c r="J4" s="278"/>
      <c r="K4" s="278"/>
      <c r="L4" s="278"/>
      <c r="M4" s="278"/>
      <c r="N4" s="278"/>
      <c r="O4" s="278"/>
      <c r="P4" s="278"/>
      <c r="Q4" s="278"/>
      <c r="R4" s="278"/>
      <c r="S4" s="278"/>
      <c r="T4" s="278"/>
      <c r="U4" s="278"/>
      <c r="V4" s="278"/>
      <c r="W4" s="278"/>
      <c r="X4" s="278"/>
      <c r="Y4" s="278"/>
    </row>
    <row r="5" spans="1:25" ht="11.25" customHeight="1" thickBot="1">
      <c r="A5" s="54" t="s">
        <v>120</v>
      </c>
      <c r="B5" s="12"/>
      <c r="C5" s="38"/>
      <c r="D5" s="38"/>
      <c r="E5" s="38"/>
      <c r="F5" s="38"/>
      <c r="G5" s="38"/>
      <c r="H5" s="38"/>
      <c r="I5" s="38"/>
      <c r="J5" s="38"/>
      <c r="K5" s="38"/>
      <c r="L5" s="38"/>
      <c r="M5" s="38"/>
      <c r="N5" s="38"/>
      <c r="O5" s="38"/>
      <c r="P5" s="38"/>
      <c r="Q5" s="38"/>
      <c r="R5" s="38"/>
      <c r="S5" s="38"/>
      <c r="T5" s="38"/>
      <c r="U5" s="38"/>
      <c r="V5" s="38"/>
      <c r="W5" s="38"/>
      <c r="X5" s="38"/>
      <c r="Y5" s="38"/>
    </row>
    <row r="6" spans="1:25" ht="32.1" customHeight="1" thickTop="1">
      <c r="A6" s="52" t="s">
        <v>121</v>
      </c>
      <c r="C6" s="191" t="s">
        <v>122</v>
      </c>
      <c r="D6" s="191"/>
      <c r="E6" s="191"/>
      <c r="F6" s="191"/>
      <c r="G6" s="191"/>
      <c r="H6" s="191"/>
      <c r="I6" s="191"/>
      <c r="J6" s="191"/>
      <c r="K6" s="191"/>
      <c r="L6" s="191"/>
      <c r="M6" s="191"/>
      <c r="N6" s="191"/>
      <c r="O6" s="191"/>
      <c r="P6" s="191"/>
      <c r="Q6" s="191"/>
      <c r="R6" s="191"/>
      <c r="S6" s="191"/>
      <c r="T6" s="191"/>
      <c r="U6" s="191"/>
      <c r="V6" s="191"/>
      <c r="W6" s="191"/>
      <c r="X6" s="191"/>
      <c r="Y6" s="7"/>
    </row>
    <row r="7" spans="1:25" ht="18.75" customHeight="1">
      <c r="A7" s="52" t="s">
        <v>123</v>
      </c>
      <c r="C7" s="171" t="s">
        <v>124</v>
      </c>
      <c r="D7" s="171"/>
      <c r="E7" s="171"/>
      <c r="F7" s="171"/>
      <c r="G7" s="171"/>
      <c r="H7" s="171"/>
      <c r="I7" s="171"/>
      <c r="J7" s="171"/>
      <c r="K7" s="171"/>
      <c r="L7" s="171"/>
      <c r="M7" s="171"/>
      <c r="N7" s="171"/>
      <c r="O7" s="171"/>
      <c r="P7" s="171"/>
      <c r="Q7" s="171"/>
      <c r="R7" s="171"/>
      <c r="S7" s="171"/>
      <c r="T7" s="171"/>
      <c r="U7" s="171"/>
      <c r="V7" s="171"/>
      <c r="W7" s="171"/>
      <c r="X7" s="171"/>
      <c r="Y7" s="7"/>
    </row>
    <row r="8" spans="1:25" s="13" customFormat="1" ht="18.75" customHeight="1">
      <c r="A8" s="52" t="s">
        <v>125</v>
      </c>
      <c r="C8" s="171"/>
      <c r="D8" s="171"/>
      <c r="E8" s="171"/>
      <c r="F8" s="171"/>
      <c r="G8" s="171"/>
      <c r="H8" s="171"/>
      <c r="I8" s="171"/>
      <c r="J8" s="171"/>
      <c r="K8" s="171"/>
      <c r="L8" s="171"/>
      <c r="M8" s="171"/>
      <c r="N8" s="171"/>
      <c r="O8" s="171"/>
      <c r="P8" s="171"/>
      <c r="Q8" s="171"/>
      <c r="R8" s="171"/>
      <c r="S8" s="171"/>
      <c r="T8" s="171"/>
      <c r="U8" s="171"/>
      <c r="V8" s="171"/>
      <c r="W8" s="171"/>
      <c r="X8" s="171"/>
      <c r="Y8" s="29"/>
    </row>
    <row r="9" spans="1:25" s="13" customFormat="1" ht="18.75" customHeight="1">
      <c r="A9" s="52" t="s">
        <v>126</v>
      </c>
      <c r="C9" s="171"/>
      <c r="D9" s="171"/>
      <c r="E9" s="171"/>
      <c r="F9" s="171"/>
      <c r="G9" s="171"/>
      <c r="H9" s="171"/>
      <c r="I9" s="171"/>
      <c r="J9" s="171"/>
      <c r="K9" s="171"/>
      <c r="L9" s="171"/>
      <c r="M9" s="171"/>
      <c r="N9" s="171"/>
      <c r="O9" s="171"/>
      <c r="P9" s="171"/>
      <c r="Q9" s="171"/>
      <c r="R9" s="171"/>
      <c r="S9" s="171"/>
      <c r="T9" s="171"/>
      <c r="U9" s="171"/>
      <c r="V9" s="171"/>
      <c r="W9" s="171"/>
      <c r="X9" s="171"/>
      <c r="Y9" s="29"/>
    </row>
    <row r="10" spans="1:25" ht="18.75" customHeight="1">
      <c r="A10" s="52" t="s">
        <v>127</v>
      </c>
      <c r="C10" s="171"/>
      <c r="D10" s="171"/>
      <c r="E10" s="171"/>
      <c r="F10" s="171"/>
      <c r="G10" s="171"/>
      <c r="H10" s="171"/>
      <c r="I10" s="171"/>
      <c r="J10" s="171"/>
      <c r="K10" s="171"/>
      <c r="L10" s="171"/>
      <c r="M10" s="171"/>
      <c r="N10" s="171"/>
      <c r="O10" s="171"/>
      <c r="P10" s="171"/>
      <c r="Q10" s="171"/>
      <c r="R10" s="171"/>
      <c r="S10" s="171"/>
      <c r="T10" s="171"/>
      <c r="U10" s="171"/>
      <c r="V10" s="171"/>
      <c r="W10" s="171"/>
      <c r="X10" s="171"/>
      <c r="Y10" s="7"/>
    </row>
    <row r="11" spans="1:25" ht="33.75" customHeight="1">
      <c r="A11" s="52" t="s">
        <v>128</v>
      </c>
      <c r="C11" s="7"/>
      <c r="D11" s="7"/>
      <c r="E11" s="7"/>
      <c r="F11" s="7"/>
      <c r="G11" s="7"/>
      <c r="H11" s="7"/>
      <c r="I11" s="7"/>
      <c r="J11" s="7"/>
      <c r="K11" s="7"/>
      <c r="L11" s="7"/>
      <c r="M11" s="7"/>
      <c r="N11" s="7"/>
      <c r="O11" s="7"/>
      <c r="P11" s="7"/>
      <c r="Q11" s="7"/>
      <c r="R11" s="7"/>
      <c r="S11" s="7"/>
      <c r="T11" s="7"/>
      <c r="U11" s="7"/>
      <c r="V11" s="7"/>
      <c r="W11" s="7"/>
      <c r="X11" s="7"/>
      <c r="Y11" s="7"/>
    </row>
    <row r="12" spans="1:25" ht="18.75" customHeight="1">
      <c r="A12" s="52" t="s">
        <v>55</v>
      </c>
      <c r="C12" s="7"/>
      <c r="D12" s="7"/>
      <c r="E12" s="7"/>
      <c r="F12" s="7"/>
      <c r="G12" s="7"/>
      <c r="H12" s="7"/>
      <c r="I12" s="7"/>
      <c r="J12" s="7"/>
      <c r="K12" s="7"/>
      <c r="L12" s="7"/>
      <c r="M12" s="7"/>
      <c r="N12" s="7"/>
      <c r="O12" s="7"/>
      <c r="P12" s="7"/>
      <c r="Q12" s="7"/>
      <c r="R12" s="7"/>
      <c r="S12" s="7"/>
      <c r="T12" s="7"/>
      <c r="U12" s="7"/>
      <c r="V12" s="7"/>
      <c r="W12" s="7"/>
      <c r="X12" s="7"/>
      <c r="Y12" s="7"/>
    </row>
    <row r="13" spans="1:25" ht="18.75" customHeight="1">
      <c r="C13" s="7"/>
      <c r="D13" s="7"/>
      <c r="E13" s="7"/>
      <c r="F13" s="7"/>
      <c r="G13" s="7"/>
      <c r="H13" s="7"/>
      <c r="I13" s="7"/>
      <c r="J13" s="7"/>
      <c r="K13" s="7"/>
      <c r="L13" s="7"/>
      <c r="M13" s="7"/>
      <c r="N13" s="7"/>
      <c r="O13" s="7"/>
      <c r="P13" s="7"/>
      <c r="Q13" s="7"/>
      <c r="R13" s="7"/>
      <c r="S13" s="7"/>
      <c r="T13" s="7"/>
      <c r="U13" s="7"/>
      <c r="V13" s="7"/>
      <c r="W13" s="7"/>
      <c r="X13" s="7"/>
      <c r="Y13" s="7"/>
    </row>
    <row r="14" spans="1:25" ht="18.75" customHeight="1">
      <c r="C14" s="7"/>
      <c r="D14" s="7"/>
      <c r="E14" s="7"/>
      <c r="F14" s="7"/>
      <c r="G14" s="7"/>
      <c r="H14" s="7"/>
      <c r="I14" s="7"/>
      <c r="J14" s="7"/>
      <c r="K14" s="7"/>
      <c r="L14" s="7"/>
      <c r="M14" s="7"/>
      <c r="N14" s="7"/>
      <c r="O14" s="7"/>
      <c r="P14" s="7"/>
      <c r="Q14" s="7"/>
      <c r="R14" s="7"/>
      <c r="S14" s="7"/>
      <c r="T14" s="7"/>
      <c r="U14" s="7"/>
      <c r="V14" s="7"/>
      <c r="W14" s="7"/>
      <c r="X14" s="7"/>
      <c r="Y14" s="7"/>
    </row>
    <row r="15" spans="1:25" ht="18.75" customHeight="1">
      <c r="C15" s="7"/>
      <c r="D15" s="7"/>
      <c r="E15" s="7"/>
      <c r="F15" s="7"/>
      <c r="G15" s="7"/>
      <c r="H15" s="7"/>
      <c r="I15" s="7"/>
      <c r="J15" s="7"/>
      <c r="K15" s="7"/>
      <c r="L15" s="7"/>
      <c r="M15" s="7"/>
      <c r="N15" s="7"/>
      <c r="O15" s="7"/>
      <c r="P15" s="7"/>
      <c r="Q15" s="7"/>
      <c r="R15" s="7"/>
      <c r="S15" s="7"/>
      <c r="T15" s="7"/>
      <c r="U15" s="7"/>
      <c r="V15" s="7"/>
      <c r="W15" s="7"/>
      <c r="X15" s="7"/>
      <c r="Y15" s="7"/>
    </row>
    <row r="16" spans="1:25" ht="18.75" customHeight="1">
      <c r="C16" s="7"/>
      <c r="D16" s="7"/>
      <c r="E16" s="7"/>
      <c r="F16" s="7"/>
      <c r="G16" s="7"/>
      <c r="H16" s="7"/>
      <c r="I16" s="7"/>
      <c r="J16" s="7"/>
      <c r="K16" s="7"/>
      <c r="L16" s="7"/>
      <c r="M16" s="7"/>
      <c r="N16" s="7"/>
      <c r="O16" s="7"/>
      <c r="P16" s="7"/>
      <c r="Q16" s="7"/>
      <c r="R16" s="7"/>
      <c r="S16" s="7"/>
      <c r="T16" s="7"/>
      <c r="U16" s="7"/>
      <c r="V16" s="7"/>
      <c r="W16" s="7"/>
      <c r="X16" s="7"/>
      <c r="Y16" s="7"/>
    </row>
    <row r="17" spans="3:25" ht="18.75" customHeight="1">
      <c r="C17" s="7"/>
      <c r="D17" s="7"/>
      <c r="E17" s="7"/>
      <c r="F17" s="7"/>
      <c r="G17" s="7"/>
      <c r="H17" s="7"/>
      <c r="I17" s="7"/>
      <c r="J17" s="7"/>
      <c r="K17" s="7"/>
      <c r="L17" s="7"/>
      <c r="M17" s="7"/>
      <c r="N17" s="7"/>
      <c r="O17" s="7"/>
      <c r="P17" s="7"/>
      <c r="Q17" s="7"/>
      <c r="R17" s="7"/>
      <c r="S17" s="7"/>
      <c r="T17" s="7"/>
      <c r="U17" s="7"/>
      <c r="V17" s="7"/>
      <c r="W17" s="7"/>
      <c r="X17" s="7"/>
      <c r="Y17" s="7"/>
    </row>
    <row r="18" spans="3:25" ht="26.25" customHeight="1">
      <c r="C18" s="7"/>
      <c r="D18" s="7"/>
      <c r="E18" s="7"/>
      <c r="F18" s="7"/>
      <c r="G18" s="7"/>
      <c r="H18" s="7"/>
      <c r="I18" s="7"/>
      <c r="J18" s="7"/>
      <c r="K18" s="7"/>
      <c r="L18" s="7"/>
      <c r="M18" s="7"/>
      <c r="N18" s="7"/>
      <c r="O18" s="7"/>
      <c r="P18" s="7"/>
      <c r="Q18" s="7"/>
      <c r="R18" s="7"/>
      <c r="S18" s="7"/>
      <c r="T18" s="7"/>
      <c r="U18" s="16" t="s">
        <v>129</v>
      </c>
      <c r="V18" s="16"/>
      <c r="W18" s="7"/>
      <c r="X18" s="7"/>
      <c r="Y18" s="7"/>
    </row>
    <row r="19" spans="3:25" ht="11.25" customHeight="1">
      <c r="C19" s="7"/>
      <c r="D19" s="7"/>
      <c r="E19" s="7"/>
      <c r="F19" s="7"/>
      <c r="G19" s="7"/>
      <c r="H19" s="7"/>
      <c r="I19" s="7"/>
      <c r="J19" s="7"/>
      <c r="K19" s="7"/>
      <c r="L19" s="7"/>
      <c r="M19" s="7"/>
      <c r="N19" s="7"/>
      <c r="O19" s="7"/>
      <c r="P19" s="7"/>
      <c r="Q19" s="7"/>
      <c r="R19" s="7"/>
      <c r="S19" s="7"/>
      <c r="T19" s="7"/>
      <c r="U19" s="7"/>
      <c r="V19" s="7"/>
      <c r="W19" s="7"/>
      <c r="X19" s="7"/>
      <c r="Y19" s="7"/>
    </row>
    <row r="20" spans="3:25" ht="18.75" customHeight="1" thickBot="1">
      <c r="C20" s="7"/>
      <c r="D20" s="7"/>
      <c r="E20" s="7"/>
      <c r="F20" s="7"/>
      <c r="G20" s="7"/>
      <c r="H20" s="7"/>
      <c r="I20" s="7"/>
      <c r="J20" s="7"/>
      <c r="K20" s="7"/>
      <c r="L20" s="7"/>
      <c r="M20" s="7"/>
      <c r="N20" s="7"/>
      <c r="O20" s="7"/>
      <c r="P20" s="7"/>
      <c r="Q20" s="7"/>
      <c r="R20" s="7"/>
      <c r="S20" s="7"/>
      <c r="T20" s="7"/>
      <c r="U20" s="192" t="s">
        <v>130</v>
      </c>
      <c r="V20" s="193"/>
      <c r="W20" s="7"/>
      <c r="X20" s="7"/>
      <c r="Y20" s="7"/>
    </row>
    <row r="21" spans="3:25" ht="18.75" customHeight="1" thickBot="1">
      <c r="C21" s="7"/>
      <c r="D21" s="7"/>
      <c r="E21" s="7"/>
      <c r="F21" s="7"/>
      <c r="G21" s="7"/>
      <c r="H21" s="7"/>
      <c r="I21" s="7"/>
      <c r="J21" s="7"/>
      <c r="K21" s="7"/>
      <c r="L21" s="7"/>
      <c r="M21" s="7"/>
      <c r="N21" s="7"/>
      <c r="O21" s="7"/>
      <c r="P21" s="7"/>
      <c r="Q21" s="7"/>
      <c r="R21" s="7"/>
      <c r="S21" s="7"/>
      <c r="T21" s="7"/>
      <c r="U21" s="194" t="s">
        <v>131</v>
      </c>
      <c r="V21" s="195"/>
      <c r="W21" s="30"/>
      <c r="X21" s="7"/>
      <c r="Y21" s="7"/>
    </row>
    <row r="22" spans="3:25" ht="18.75" customHeight="1">
      <c r="C22" s="7"/>
      <c r="D22" s="7"/>
      <c r="E22" s="7"/>
      <c r="F22" s="7"/>
      <c r="G22" s="7"/>
      <c r="H22" s="7"/>
      <c r="I22" s="7"/>
      <c r="J22" s="7"/>
      <c r="K22" s="7"/>
      <c r="L22" s="7"/>
      <c r="M22" s="7"/>
      <c r="N22" s="7"/>
      <c r="O22" s="7"/>
      <c r="P22" s="7"/>
      <c r="Q22" s="7"/>
      <c r="R22" s="7"/>
      <c r="S22" s="7"/>
      <c r="T22" s="7"/>
      <c r="U22" s="197" t="str">
        <f>"
"&amp;_xlfn.XLOOKUP($U$21,Backend_P2!$C$3:$C$9,Backend_P2!$D$3:$D$9)</f>
        <v xml:space="preserve">
A healthy food web is free of toxins at any level, with organisms from higher trophic levels eating organisms from lower levels without  hindrance from microplastics or chemicals.</v>
      </c>
      <c r="V22" s="197"/>
      <c r="W22" s="197"/>
      <c r="X22" s="197"/>
      <c r="Y22" s="7"/>
    </row>
    <row r="23" spans="3:25" ht="18.75" customHeight="1">
      <c r="C23" s="7"/>
      <c r="D23" s="7"/>
      <c r="E23" s="7"/>
      <c r="F23" s="7"/>
      <c r="G23" s="7"/>
      <c r="H23" s="7"/>
      <c r="I23" s="7"/>
      <c r="J23" s="7"/>
      <c r="K23" s="7"/>
      <c r="L23" s="7"/>
      <c r="M23" s="7"/>
      <c r="N23" s="7"/>
      <c r="O23" s="7"/>
      <c r="P23" s="7"/>
      <c r="Q23" s="7"/>
      <c r="R23" s="7"/>
      <c r="S23" s="7"/>
      <c r="T23" s="7"/>
      <c r="U23" s="197"/>
      <c r="V23" s="197"/>
      <c r="W23" s="197"/>
      <c r="X23" s="197"/>
      <c r="Y23" s="7"/>
    </row>
    <row r="24" spans="3:25" ht="18.75" customHeight="1">
      <c r="C24" s="7"/>
      <c r="D24" s="7"/>
      <c r="E24" s="7"/>
      <c r="F24" s="7"/>
      <c r="G24" s="7"/>
      <c r="H24" s="7"/>
      <c r="I24" s="7"/>
      <c r="J24" s="7"/>
      <c r="K24" s="7"/>
      <c r="L24" s="7"/>
      <c r="M24" s="7"/>
      <c r="N24" s="7"/>
      <c r="O24" s="7"/>
      <c r="P24" s="7"/>
      <c r="Q24" s="7"/>
      <c r="R24" s="7"/>
      <c r="S24" s="7"/>
      <c r="T24" s="7"/>
      <c r="U24" s="197"/>
      <c r="V24" s="197"/>
      <c r="W24" s="197"/>
      <c r="X24" s="197"/>
      <c r="Y24" s="7"/>
    </row>
    <row r="25" spans="3:25" ht="18.75" customHeight="1">
      <c r="C25" s="7"/>
      <c r="D25" s="7"/>
      <c r="E25" s="7"/>
      <c r="F25" s="7"/>
      <c r="G25" s="7"/>
      <c r="H25" s="7"/>
      <c r="I25" s="7"/>
      <c r="J25" s="7"/>
      <c r="K25" s="7"/>
      <c r="L25" s="7"/>
      <c r="M25" s="7"/>
      <c r="N25" s="7"/>
      <c r="O25" s="7"/>
      <c r="P25" s="7"/>
      <c r="Q25" s="7"/>
      <c r="R25" s="7"/>
      <c r="S25" s="7"/>
      <c r="T25" s="7"/>
      <c r="U25" s="197"/>
      <c r="V25" s="197"/>
      <c r="W25" s="197"/>
      <c r="X25" s="197"/>
      <c r="Y25" s="7"/>
    </row>
    <row r="26" spans="3:25" ht="18.75" customHeight="1">
      <c r="C26" s="7"/>
      <c r="D26" s="7"/>
      <c r="E26" s="7"/>
      <c r="F26" s="7"/>
      <c r="G26" s="7"/>
      <c r="H26" s="7"/>
      <c r="I26" s="7"/>
      <c r="J26" s="7"/>
      <c r="K26" s="7"/>
      <c r="L26" s="7"/>
      <c r="M26" s="7"/>
      <c r="N26" s="7"/>
      <c r="O26" s="7"/>
      <c r="P26" s="7"/>
      <c r="Q26" s="7"/>
      <c r="R26" s="7"/>
      <c r="S26" s="7"/>
      <c r="T26" s="7"/>
      <c r="U26" s="197"/>
      <c r="V26" s="197"/>
      <c r="W26" s="197"/>
      <c r="X26" s="197"/>
      <c r="Y26" s="7"/>
    </row>
    <row r="27" spans="3:25" ht="18.75" customHeight="1">
      <c r="C27" s="7"/>
      <c r="D27" s="7"/>
      <c r="E27" s="7"/>
      <c r="F27" s="7"/>
      <c r="G27" s="7"/>
      <c r="H27" s="7"/>
      <c r="I27" s="7"/>
      <c r="J27" s="7"/>
      <c r="K27" s="7"/>
      <c r="L27" s="7"/>
      <c r="M27" s="7"/>
      <c r="N27" s="7"/>
      <c r="O27" s="7"/>
      <c r="P27" s="7"/>
      <c r="Q27" s="7"/>
      <c r="R27" s="7"/>
      <c r="S27" s="7"/>
      <c r="T27" s="7"/>
      <c r="U27" s="197"/>
      <c r="V27" s="197"/>
      <c r="W27" s="197"/>
      <c r="X27" s="197"/>
      <c r="Y27" s="7"/>
    </row>
    <row r="28" spans="3:25" ht="18.75" customHeight="1">
      <c r="C28" s="7"/>
      <c r="D28" s="7"/>
      <c r="E28" s="7"/>
      <c r="F28" s="7"/>
      <c r="G28" s="7"/>
      <c r="H28" s="7"/>
      <c r="I28" s="7"/>
      <c r="J28" s="7"/>
      <c r="K28" s="7"/>
      <c r="L28" s="7"/>
      <c r="M28" s="7"/>
      <c r="N28" s="7"/>
      <c r="O28" s="7"/>
      <c r="P28" s="7"/>
      <c r="Q28" s="7"/>
      <c r="R28" s="7"/>
      <c r="S28" s="7"/>
      <c r="T28" s="7"/>
      <c r="U28" s="197"/>
      <c r="V28" s="197"/>
      <c r="W28" s="197"/>
      <c r="X28" s="197"/>
      <c r="Y28" s="7"/>
    </row>
    <row r="29" spans="3:25" ht="18.75" customHeight="1">
      <c r="C29" s="7"/>
      <c r="D29" s="7"/>
      <c r="E29" s="7"/>
      <c r="F29" s="7"/>
      <c r="G29" s="7"/>
      <c r="H29" s="7"/>
      <c r="I29" s="7"/>
      <c r="J29" s="7"/>
      <c r="K29" s="7"/>
      <c r="L29" s="7"/>
      <c r="M29" s="7"/>
      <c r="N29" s="7"/>
      <c r="O29" s="7"/>
      <c r="P29" s="7"/>
      <c r="Q29" s="7"/>
      <c r="R29" s="7"/>
      <c r="S29" s="7"/>
      <c r="T29" s="7"/>
      <c r="U29" s="7"/>
      <c r="V29" s="7"/>
      <c r="W29" s="7"/>
      <c r="X29" s="7"/>
      <c r="Y29" s="7"/>
    </row>
    <row r="30" spans="3:25" ht="11.25" customHeight="1">
      <c r="C30" s="7"/>
      <c r="D30" s="7"/>
      <c r="E30" s="7"/>
      <c r="F30" s="7"/>
      <c r="G30" s="7"/>
      <c r="H30" s="7"/>
      <c r="I30" s="7"/>
      <c r="J30" s="7"/>
      <c r="K30" s="7"/>
      <c r="L30" s="7"/>
      <c r="M30" s="7"/>
      <c r="N30" s="7"/>
      <c r="O30" s="7"/>
      <c r="P30" s="7"/>
      <c r="Q30" s="7"/>
      <c r="R30" s="7"/>
      <c r="S30" s="7"/>
      <c r="T30" s="7"/>
      <c r="U30" s="7"/>
      <c r="V30" s="7"/>
      <c r="W30" s="7"/>
      <c r="X30" s="7"/>
      <c r="Y30" s="7"/>
    </row>
    <row r="31" spans="3:25" ht="11.25" customHeight="1" thickBot="1">
      <c r="C31" s="35"/>
      <c r="D31" s="35"/>
      <c r="E31" s="35"/>
      <c r="F31" s="35"/>
      <c r="G31" s="35"/>
      <c r="H31" s="35"/>
      <c r="I31" s="35"/>
      <c r="J31" s="35"/>
      <c r="K31" s="35"/>
      <c r="L31" s="35"/>
      <c r="M31" s="35"/>
      <c r="N31" s="35"/>
      <c r="O31" s="35"/>
      <c r="P31" s="35"/>
      <c r="Q31" s="35"/>
      <c r="R31" s="35"/>
      <c r="T31" s="35"/>
      <c r="U31" s="35"/>
      <c r="V31" s="35"/>
      <c r="W31" s="35"/>
      <c r="X31" s="35"/>
      <c r="Y31" s="35"/>
    </row>
    <row r="32" spans="3:25" ht="32.1" customHeight="1" thickTop="1">
      <c r="C32" s="191" t="s">
        <v>132</v>
      </c>
      <c r="D32" s="191"/>
      <c r="E32" s="191"/>
      <c r="F32" s="191"/>
      <c r="G32" s="191"/>
      <c r="H32" s="191"/>
      <c r="I32" s="191"/>
      <c r="J32" s="191"/>
      <c r="K32" s="191"/>
      <c r="L32" s="191"/>
      <c r="M32" s="191"/>
      <c r="N32" s="191"/>
      <c r="O32" s="191"/>
      <c r="P32" s="191"/>
      <c r="Q32" s="191"/>
      <c r="R32" s="7"/>
      <c r="T32" s="7"/>
      <c r="U32" s="69" t="s">
        <v>110</v>
      </c>
      <c r="V32" s="69"/>
      <c r="W32" s="32"/>
      <c r="X32" s="32"/>
      <c r="Y32" s="7"/>
    </row>
    <row r="33" spans="3:25" ht="18.75" customHeight="1">
      <c r="C33" s="170" t="s">
        <v>133</v>
      </c>
      <c r="D33" s="170"/>
      <c r="E33" s="170"/>
      <c r="F33" s="170"/>
      <c r="G33" s="170"/>
      <c r="H33" s="170"/>
      <c r="I33" s="170"/>
      <c r="J33" s="170"/>
      <c r="K33" s="170"/>
      <c r="L33" s="170"/>
      <c r="M33" s="170"/>
      <c r="N33" s="170"/>
      <c r="O33" s="170"/>
      <c r="P33" s="170"/>
      <c r="Q33" s="170"/>
      <c r="R33" s="7"/>
      <c r="T33" s="7"/>
      <c r="U33" s="183" t="s">
        <v>134</v>
      </c>
      <c r="V33" s="183"/>
      <c r="W33" s="183"/>
      <c r="X33" s="183"/>
      <c r="Y33" s="7"/>
    </row>
    <row r="34" spans="3:25" ht="16.5" customHeight="1">
      <c r="C34" s="170"/>
      <c r="D34" s="170"/>
      <c r="E34" s="170"/>
      <c r="F34" s="170"/>
      <c r="G34" s="170"/>
      <c r="H34" s="170"/>
      <c r="I34" s="170"/>
      <c r="J34" s="170"/>
      <c r="K34" s="170"/>
      <c r="L34" s="170"/>
      <c r="M34" s="170"/>
      <c r="N34" s="170"/>
      <c r="O34" s="170"/>
      <c r="P34" s="170"/>
      <c r="Q34" s="170"/>
      <c r="R34" s="7"/>
      <c r="T34" s="7"/>
      <c r="U34" s="183"/>
      <c r="V34" s="183"/>
      <c r="W34" s="183"/>
      <c r="X34" s="183"/>
      <c r="Y34" s="7"/>
    </row>
    <row r="35" spans="3:25" ht="3.75" customHeight="1">
      <c r="C35" s="170"/>
      <c r="D35" s="170"/>
      <c r="E35" s="170"/>
      <c r="F35" s="170"/>
      <c r="G35" s="170"/>
      <c r="H35" s="170"/>
      <c r="I35" s="170"/>
      <c r="J35" s="170"/>
      <c r="K35" s="170"/>
      <c r="L35" s="170"/>
      <c r="M35" s="170"/>
      <c r="N35" s="170"/>
      <c r="O35" s="170"/>
      <c r="P35" s="170"/>
      <c r="Q35" s="170"/>
      <c r="R35" s="7"/>
      <c r="T35" s="7"/>
      <c r="U35" s="79"/>
      <c r="V35" s="79"/>
      <c r="W35" s="79"/>
      <c r="X35" s="79"/>
      <c r="Y35" s="7"/>
    </row>
    <row r="36" spans="3:25" ht="18.75" customHeight="1" thickBot="1">
      <c r="C36" s="170"/>
      <c r="D36" s="170"/>
      <c r="E36" s="170"/>
      <c r="F36" s="170"/>
      <c r="G36" s="170"/>
      <c r="H36" s="170"/>
      <c r="I36" s="170"/>
      <c r="J36" s="170"/>
      <c r="K36" s="170"/>
      <c r="L36" s="170"/>
      <c r="M36" s="170"/>
      <c r="N36" s="170"/>
      <c r="O36" s="170"/>
      <c r="P36" s="170"/>
      <c r="Q36" s="170"/>
      <c r="R36" s="7"/>
      <c r="T36" s="7"/>
      <c r="U36" s="188" t="s">
        <v>112</v>
      </c>
      <c r="V36" s="153"/>
      <c r="W36" s="7"/>
      <c r="X36" s="7"/>
      <c r="Y36" s="7"/>
    </row>
    <row r="37" spans="3:25" ht="18.75" customHeight="1" thickBot="1">
      <c r="C37" s="170"/>
      <c r="D37" s="170"/>
      <c r="E37" s="170"/>
      <c r="F37" s="170"/>
      <c r="G37" s="170"/>
      <c r="H37" s="170"/>
      <c r="I37" s="170"/>
      <c r="J37" s="170"/>
      <c r="K37" s="170"/>
      <c r="L37" s="170"/>
      <c r="M37" s="170"/>
      <c r="N37" s="170"/>
      <c r="O37" s="170"/>
      <c r="P37" s="170"/>
      <c r="Q37" s="170"/>
      <c r="R37" s="7"/>
      <c r="T37" s="7"/>
      <c r="U37" s="189"/>
      <c r="V37" s="190"/>
      <c r="W37" s="7"/>
      <c r="X37" s="7"/>
      <c r="Y37" s="7"/>
    </row>
    <row r="38" spans="3:25" ht="18.75" customHeight="1">
      <c r="C38" s="7"/>
      <c r="D38" s="7"/>
      <c r="E38" s="7"/>
      <c r="F38" s="7"/>
      <c r="G38" s="7"/>
      <c r="H38" s="7"/>
      <c r="I38" s="7"/>
      <c r="J38" s="7"/>
      <c r="K38" s="7"/>
      <c r="L38" s="7"/>
      <c r="M38" s="7"/>
      <c r="N38" s="7"/>
      <c r="O38" s="14"/>
      <c r="P38" s="7"/>
      <c r="Q38" s="7"/>
      <c r="R38" s="7"/>
      <c r="T38" s="7"/>
      <c r="U38" s="67" t="str">
        <f>Backend_P2!$AB$3</f>
        <v/>
      </c>
      <c r="V38" s="67"/>
      <c r="W38" s="14"/>
      <c r="X38" s="14"/>
      <c r="Y38" s="7"/>
    </row>
    <row r="39" spans="3:25" ht="18.75" customHeight="1">
      <c r="C39" s="7"/>
      <c r="D39" s="7"/>
      <c r="E39" s="7"/>
      <c r="F39" s="7"/>
      <c r="G39" s="7"/>
      <c r="H39" s="7"/>
      <c r="I39" s="7"/>
      <c r="J39" s="7"/>
      <c r="K39" s="7"/>
      <c r="L39" s="7"/>
      <c r="M39" s="7"/>
      <c r="N39" s="7"/>
      <c r="O39" s="15"/>
      <c r="P39" s="7"/>
      <c r="Q39" s="7"/>
      <c r="R39" s="7"/>
      <c r="T39" s="7"/>
      <c r="U39" s="183" t="s">
        <v>135</v>
      </c>
      <c r="V39" s="183"/>
      <c r="W39" s="183"/>
      <c r="X39" s="183"/>
      <c r="Y39" s="7"/>
    </row>
    <row r="40" spans="3:25" ht="16.5" customHeight="1">
      <c r="C40" s="7"/>
      <c r="D40" s="7"/>
      <c r="E40" s="7"/>
      <c r="F40" s="7"/>
      <c r="G40" s="7"/>
      <c r="H40" s="7"/>
      <c r="I40" s="7"/>
      <c r="J40" s="7"/>
      <c r="K40" s="7"/>
      <c r="L40" s="7"/>
      <c r="M40" s="7"/>
      <c r="N40" s="7"/>
      <c r="O40" s="15"/>
      <c r="P40" s="7"/>
      <c r="Q40" s="7"/>
      <c r="R40" s="7"/>
      <c r="T40" s="7"/>
      <c r="U40" s="183"/>
      <c r="V40" s="183"/>
      <c r="W40" s="183"/>
      <c r="X40" s="183"/>
      <c r="Y40" s="7"/>
    </row>
    <row r="41" spans="3:25" ht="3.75" customHeight="1">
      <c r="C41" s="7"/>
      <c r="D41" s="7"/>
      <c r="E41" s="7"/>
      <c r="F41" s="7"/>
      <c r="G41" s="7"/>
      <c r="H41" s="7"/>
      <c r="I41" s="7"/>
      <c r="J41" s="7"/>
      <c r="K41" s="7"/>
      <c r="L41" s="7"/>
      <c r="M41" s="7"/>
      <c r="N41" s="7"/>
      <c r="O41" s="15"/>
      <c r="P41" s="7"/>
      <c r="Q41" s="7"/>
      <c r="R41" s="7"/>
      <c r="T41" s="7"/>
      <c r="U41" s="79"/>
      <c r="V41" s="79"/>
      <c r="W41" s="79"/>
      <c r="X41" s="79"/>
      <c r="Y41" s="7"/>
    </row>
    <row r="42" spans="3:25" ht="18.75" customHeight="1" thickBot="1">
      <c r="C42" s="7"/>
      <c r="D42" s="7"/>
      <c r="E42" s="7"/>
      <c r="F42" s="7"/>
      <c r="G42" s="7"/>
      <c r="H42" s="7"/>
      <c r="I42" s="7"/>
      <c r="J42" s="7"/>
      <c r="K42" s="7"/>
      <c r="L42" s="7"/>
      <c r="M42" s="7"/>
      <c r="N42" s="7"/>
      <c r="O42" s="7"/>
      <c r="P42" s="7"/>
      <c r="Q42" s="7"/>
      <c r="R42" s="7"/>
      <c r="T42" s="7"/>
      <c r="U42" s="188" t="s">
        <v>112</v>
      </c>
      <c r="V42" s="153"/>
      <c r="W42" s="7"/>
      <c r="X42" s="7"/>
      <c r="Y42" s="7"/>
    </row>
    <row r="43" spans="3:25" ht="18.75" customHeight="1" thickBot="1">
      <c r="C43" s="7"/>
      <c r="D43" s="7"/>
      <c r="E43" s="7"/>
      <c r="F43" s="7"/>
      <c r="G43" s="7"/>
      <c r="H43" s="7"/>
      <c r="I43" s="7"/>
      <c r="J43" s="7"/>
      <c r="K43" s="7"/>
      <c r="L43" s="7"/>
      <c r="M43" s="7"/>
      <c r="N43" s="7"/>
      <c r="O43" s="7"/>
      <c r="P43" s="7"/>
      <c r="Q43" s="7"/>
      <c r="R43" s="7"/>
      <c r="T43" s="7"/>
      <c r="U43" s="189"/>
      <c r="V43" s="190"/>
      <c r="W43" s="7"/>
      <c r="X43" s="7"/>
      <c r="Y43" s="7"/>
    </row>
    <row r="44" spans="3:25" ht="18.75" customHeight="1">
      <c r="C44" s="7"/>
      <c r="D44" s="7"/>
      <c r="E44" s="7"/>
      <c r="F44" s="7"/>
      <c r="G44" s="7"/>
      <c r="H44" s="7"/>
      <c r="I44" s="7"/>
      <c r="J44" s="7"/>
      <c r="K44" s="7"/>
      <c r="L44" s="7"/>
      <c r="M44" s="7"/>
      <c r="N44" s="7"/>
      <c r="O44" s="7"/>
      <c r="P44" s="7"/>
      <c r="Q44" s="7"/>
      <c r="R44" s="7"/>
      <c r="T44" s="7"/>
      <c r="U44" s="67" t="str">
        <f>Backend_P2!$AB$4</f>
        <v/>
      </c>
      <c r="V44" s="67"/>
      <c r="W44" s="14"/>
      <c r="X44" s="7"/>
      <c r="Y44" s="7"/>
    </row>
    <row r="45" spans="3:25" ht="18.75" customHeight="1">
      <c r="C45" s="7"/>
      <c r="D45" s="7"/>
      <c r="E45" s="7"/>
      <c r="F45" s="7"/>
      <c r="G45" s="7"/>
      <c r="H45" s="7"/>
      <c r="I45" s="7"/>
      <c r="J45" s="7"/>
      <c r="K45" s="7"/>
      <c r="L45" s="7"/>
      <c r="M45" s="7"/>
      <c r="N45" s="7"/>
      <c r="O45" s="7"/>
      <c r="P45" s="7"/>
      <c r="Q45" s="7"/>
      <c r="R45" s="7"/>
      <c r="T45" s="7"/>
      <c r="U45" s="183" t="s">
        <v>136</v>
      </c>
      <c r="V45" s="183"/>
      <c r="W45" s="183"/>
      <c r="X45" s="183"/>
      <c r="Y45" s="7"/>
    </row>
    <row r="46" spans="3:25" ht="16.5" customHeight="1">
      <c r="C46" s="7"/>
      <c r="D46" s="7"/>
      <c r="E46" s="7"/>
      <c r="F46" s="7"/>
      <c r="G46" s="7"/>
      <c r="H46" s="7"/>
      <c r="I46" s="7"/>
      <c r="J46" s="7"/>
      <c r="K46" s="7"/>
      <c r="L46" s="7"/>
      <c r="M46" s="7"/>
      <c r="N46" s="7"/>
      <c r="O46" s="7"/>
      <c r="P46" s="7"/>
      <c r="Q46" s="7"/>
      <c r="R46" s="7"/>
      <c r="T46" s="7"/>
      <c r="U46" s="183"/>
      <c r="V46" s="183"/>
      <c r="W46" s="183"/>
      <c r="X46" s="183"/>
      <c r="Y46" s="7"/>
    </row>
    <row r="47" spans="3:25" ht="3.75" customHeight="1">
      <c r="C47" s="7"/>
      <c r="D47" s="7"/>
      <c r="E47" s="7"/>
      <c r="F47" s="7"/>
      <c r="G47" s="7"/>
      <c r="H47" s="7"/>
      <c r="I47" s="7"/>
      <c r="J47" s="7"/>
      <c r="K47" s="7"/>
      <c r="L47" s="7"/>
      <c r="M47" s="7"/>
      <c r="N47" s="7"/>
      <c r="O47" s="7"/>
      <c r="P47" s="7"/>
      <c r="Q47" s="7"/>
      <c r="R47" s="7"/>
      <c r="T47" s="7"/>
      <c r="U47" s="79"/>
      <c r="V47" s="79"/>
      <c r="W47" s="79"/>
      <c r="X47" s="79"/>
      <c r="Y47" s="7"/>
    </row>
    <row r="48" spans="3:25" ht="18.75" customHeight="1" thickBot="1">
      <c r="C48" s="7"/>
      <c r="D48" s="7"/>
      <c r="E48" s="7"/>
      <c r="F48" s="7"/>
      <c r="G48" s="7"/>
      <c r="H48" s="7"/>
      <c r="I48" s="7"/>
      <c r="J48" s="7"/>
      <c r="K48" s="7"/>
      <c r="L48" s="7"/>
      <c r="M48" s="7"/>
      <c r="N48" s="7"/>
      <c r="O48" s="7"/>
      <c r="P48" s="7"/>
      <c r="Q48" s="7"/>
      <c r="R48" s="7"/>
      <c r="T48" s="7"/>
      <c r="U48" s="188" t="s">
        <v>112</v>
      </c>
      <c r="V48" s="153"/>
      <c r="W48" s="7"/>
      <c r="X48" s="7"/>
      <c r="Y48" s="7"/>
    </row>
    <row r="49" spans="1:25" ht="18.75" customHeight="1" thickBot="1">
      <c r="C49" s="7"/>
      <c r="D49" s="7"/>
      <c r="E49" s="7"/>
      <c r="F49" s="7"/>
      <c r="G49" s="7"/>
      <c r="H49" s="7"/>
      <c r="I49" s="7"/>
      <c r="J49" s="7"/>
      <c r="K49" s="7"/>
      <c r="L49" s="7"/>
      <c r="M49" s="7"/>
      <c r="N49" s="7"/>
      <c r="O49" s="7"/>
      <c r="P49" s="7"/>
      <c r="Q49" s="7"/>
      <c r="R49" s="7"/>
      <c r="T49" s="7"/>
      <c r="U49" s="189"/>
      <c r="V49" s="190"/>
      <c r="W49" s="7"/>
      <c r="X49" s="7"/>
      <c r="Y49" s="7"/>
    </row>
    <row r="50" spans="1:25" ht="18.75" customHeight="1">
      <c r="C50" s="7"/>
      <c r="D50" s="7"/>
      <c r="E50" s="7"/>
      <c r="F50" s="7"/>
      <c r="G50" s="7"/>
      <c r="H50" s="7"/>
      <c r="I50" s="7"/>
      <c r="J50" s="7"/>
      <c r="K50" s="7"/>
      <c r="L50" s="7"/>
      <c r="M50" s="7"/>
      <c r="N50" s="7"/>
      <c r="O50" s="7"/>
      <c r="P50" s="7"/>
      <c r="Q50" s="7"/>
      <c r="R50" s="7"/>
      <c r="T50" s="7"/>
      <c r="U50" s="67" t="str">
        <f>Backend_P2!$AB$5</f>
        <v/>
      </c>
      <c r="V50" s="67"/>
      <c r="W50" s="7"/>
      <c r="X50" s="7"/>
      <c r="Y50" s="7"/>
    </row>
    <row r="51" spans="1:25" ht="11.25" customHeight="1">
      <c r="C51" s="7"/>
      <c r="D51" s="7"/>
      <c r="E51" s="7"/>
      <c r="F51" s="7"/>
      <c r="G51" s="7"/>
      <c r="H51" s="7"/>
      <c r="I51" s="7"/>
      <c r="J51" s="7"/>
      <c r="K51" s="7"/>
      <c r="L51" s="7"/>
      <c r="M51" s="7"/>
      <c r="N51" s="7"/>
      <c r="O51" s="7"/>
      <c r="P51" s="7"/>
      <c r="Q51" s="7"/>
      <c r="R51" s="7"/>
      <c r="T51" s="7"/>
      <c r="U51" s="7"/>
      <c r="V51" s="7"/>
      <c r="W51" s="7"/>
      <c r="X51" s="7"/>
      <c r="Y51" s="7"/>
    </row>
    <row r="52" spans="1:25" ht="11.25" customHeight="1" thickBot="1">
      <c r="C52" s="35"/>
      <c r="D52" s="35"/>
      <c r="E52" s="35"/>
      <c r="F52" s="35"/>
      <c r="G52" s="35"/>
      <c r="H52" s="35"/>
      <c r="I52" s="35"/>
      <c r="J52" s="35"/>
      <c r="K52" s="35"/>
      <c r="L52" s="35"/>
      <c r="M52" s="35"/>
      <c r="N52" s="35"/>
      <c r="O52" s="35"/>
      <c r="P52" s="35"/>
      <c r="Q52" s="35"/>
      <c r="R52" s="35"/>
      <c r="T52" s="35"/>
      <c r="U52" s="35"/>
      <c r="V52" s="35"/>
      <c r="W52" s="35"/>
      <c r="X52" s="35"/>
      <c r="Y52" s="35"/>
    </row>
    <row r="53" spans="1:25" ht="26.25" customHeight="1" thickTop="1">
      <c r="A53" s="44"/>
      <c r="B53" s="44"/>
      <c r="C53" s="191" t="s">
        <v>58</v>
      </c>
      <c r="D53" s="191"/>
      <c r="E53" s="191"/>
      <c r="F53" s="191"/>
      <c r="G53" s="191"/>
      <c r="H53" s="191"/>
      <c r="I53" s="191"/>
      <c r="J53" s="191"/>
      <c r="K53" s="191"/>
      <c r="L53" s="191"/>
      <c r="M53" s="191"/>
      <c r="N53" s="191"/>
      <c r="O53" s="191"/>
      <c r="P53" s="191"/>
      <c r="Q53" s="191"/>
      <c r="R53" s="37"/>
      <c r="S53" s="36"/>
      <c r="T53" s="37"/>
      <c r="U53" s="69" t="s">
        <v>59</v>
      </c>
      <c r="V53" s="69"/>
      <c r="W53" s="7"/>
      <c r="X53" s="7"/>
      <c r="Y53" s="7"/>
    </row>
    <row r="54" spans="1:25" ht="22.5" customHeight="1">
      <c r="A54" s="44"/>
      <c r="B54" s="44"/>
      <c r="C54" s="162" t="s">
        <v>137</v>
      </c>
      <c r="D54" s="162"/>
      <c r="E54" s="162"/>
      <c r="F54" s="162"/>
      <c r="G54" s="162"/>
      <c r="H54" s="162"/>
      <c r="I54" s="162"/>
      <c r="J54" s="162"/>
      <c r="K54" s="162"/>
      <c r="L54" s="162"/>
      <c r="M54" s="162"/>
      <c r="N54" s="162"/>
      <c r="O54" s="162"/>
      <c r="P54" s="162"/>
      <c r="Q54" s="162"/>
      <c r="R54" s="7"/>
      <c r="T54" s="7"/>
      <c r="U54" s="7"/>
      <c r="V54" s="7"/>
      <c r="W54" s="7"/>
      <c r="X54" s="7"/>
      <c r="Y54" s="7"/>
    </row>
    <row r="55" spans="1:25" ht="18.75" customHeight="1">
      <c r="A55" s="44"/>
      <c r="B55" s="44"/>
      <c r="C55" s="162"/>
      <c r="D55" s="162"/>
      <c r="E55" s="162"/>
      <c r="F55" s="162"/>
      <c r="G55" s="162"/>
      <c r="H55" s="162"/>
      <c r="I55" s="162"/>
      <c r="J55" s="162"/>
      <c r="K55" s="162"/>
      <c r="L55" s="162"/>
      <c r="M55" s="162"/>
      <c r="N55" s="162"/>
      <c r="O55" s="162"/>
      <c r="P55" s="162"/>
      <c r="Q55" s="162"/>
      <c r="R55" s="7"/>
      <c r="T55" s="7"/>
      <c r="U55" s="7"/>
      <c r="V55" s="7"/>
      <c r="W55" s="7"/>
      <c r="X55" s="7"/>
      <c r="Y55" s="7"/>
    </row>
    <row r="56" spans="1:25" ht="18.75" customHeight="1">
      <c r="A56" s="44"/>
      <c r="B56" s="44"/>
      <c r="C56" s="162"/>
      <c r="D56" s="162"/>
      <c r="E56" s="162"/>
      <c r="F56" s="162"/>
      <c r="G56" s="162"/>
      <c r="H56" s="162"/>
      <c r="I56" s="162"/>
      <c r="J56" s="162"/>
      <c r="K56" s="162"/>
      <c r="L56" s="162"/>
      <c r="M56" s="162"/>
      <c r="N56" s="162"/>
      <c r="O56" s="162"/>
      <c r="P56" s="162"/>
      <c r="Q56" s="162"/>
      <c r="R56" s="7"/>
      <c r="T56" s="7"/>
      <c r="U56" s="7"/>
      <c r="V56" s="7"/>
      <c r="W56" s="7"/>
      <c r="X56" s="7"/>
      <c r="Y56" s="7"/>
    </row>
    <row r="57" spans="1:25" ht="7.5" customHeight="1" thickBot="1">
      <c r="C57" s="71"/>
      <c r="D57" s="71"/>
      <c r="E57" s="71"/>
      <c r="F57" s="71"/>
      <c r="G57" s="71"/>
      <c r="H57" s="71"/>
      <c r="I57" s="71"/>
      <c r="J57" s="71"/>
      <c r="K57" s="71"/>
      <c r="L57" s="71"/>
      <c r="M57" s="71"/>
      <c r="N57" s="71"/>
      <c r="O57" s="71"/>
      <c r="P57" s="71"/>
      <c r="Q57" s="71"/>
      <c r="R57" s="7"/>
      <c r="T57" s="7"/>
      <c r="U57" s="7"/>
      <c r="V57" s="7"/>
      <c r="W57" s="7"/>
      <c r="X57" s="7"/>
      <c r="Y57" s="7"/>
    </row>
    <row r="58" spans="1:25" ht="18.75" customHeight="1">
      <c r="A58" s="44"/>
      <c r="B58" s="44"/>
      <c r="C58" s="7"/>
      <c r="D58" s="198"/>
      <c r="E58" s="199"/>
      <c r="F58" s="199"/>
      <c r="G58" s="199"/>
      <c r="H58" s="199"/>
      <c r="I58" s="199"/>
      <c r="J58" s="199"/>
      <c r="K58" s="199"/>
      <c r="L58" s="199"/>
      <c r="M58" s="199"/>
      <c r="N58" s="199"/>
      <c r="O58" s="199"/>
      <c r="P58" s="199"/>
      <c r="Q58" s="200"/>
      <c r="R58" s="7"/>
      <c r="T58" s="7"/>
      <c r="U58" s="7"/>
      <c r="V58" s="7"/>
      <c r="W58" s="7"/>
      <c r="X58" s="7"/>
      <c r="Y58" s="7"/>
    </row>
    <row r="59" spans="1:25" ht="18.75" customHeight="1">
      <c r="A59" s="44"/>
      <c r="B59" s="44"/>
      <c r="C59" s="7"/>
      <c r="D59" s="201"/>
      <c r="E59" s="202"/>
      <c r="F59" s="202"/>
      <c r="G59" s="202"/>
      <c r="H59" s="202"/>
      <c r="I59" s="202"/>
      <c r="J59" s="202"/>
      <c r="K59" s="202"/>
      <c r="L59" s="202"/>
      <c r="M59" s="202"/>
      <c r="N59" s="202"/>
      <c r="O59" s="202"/>
      <c r="P59" s="202"/>
      <c r="Q59" s="203"/>
      <c r="R59" s="7"/>
      <c r="T59" s="7"/>
      <c r="U59" s="7"/>
      <c r="V59" s="7"/>
      <c r="W59" s="7"/>
      <c r="X59" s="7"/>
      <c r="Y59" s="7"/>
    </row>
    <row r="60" spans="1:25" ht="18.75" customHeight="1">
      <c r="A60" s="44"/>
      <c r="B60" s="44"/>
      <c r="C60" s="7"/>
      <c r="D60" s="201"/>
      <c r="E60" s="202"/>
      <c r="F60" s="202"/>
      <c r="G60" s="202"/>
      <c r="H60" s="202"/>
      <c r="I60" s="202"/>
      <c r="J60" s="202"/>
      <c r="K60" s="202"/>
      <c r="L60" s="202"/>
      <c r="M60" s="202"/>
      <c r="N60" s="202"/>
      <c r="O60" s="202"/>
      <c r="P60" s="202"/>
      <c r="Q60" s="203"/>
      <c r="R60" s="7"/>
      <c r="T60" s="7"/>
      <c r="U60" s="7"/>
      <c r="V60" s="7"/>
      <c r="W60" s="7"/>
      <c r="X60" s="7"/>
      <c r="Y60" s="7"/>
    </row>
    <row r="61" spans="1:25" ht="18" customHeight="1">
      <c r="A61" s="44"/>
      <c r="B61" s="44"/>
      <c r="C61" s="7"/>
      <c r="D61" s="201"/>
      <c r="E61" s="202"/>
      <c r="F61" s="202"/>
      <c r="G61" s="202"/>
      <c r="H61" s="202"/>
      <c r="I61" s="202"/>
      <c r="J61" s="202"/>
      <c r="K61" s="202"/>
      <c r="L61" s="202"/>
      <c r="M61" s="202"/>
      <c r="N61" s="202"/>
      <c r="O61" s="202"/>
      <c r="P61" s="202"/>
      <c r="Q61" s="203"/>
      <c r="R61" s="7"/>
      <c r="T61" s="7"/>
      <c r="U61" s="7"/>
      <c r="V61" s="7"/>
      <c r="W61" s="7"/>
      <c r="X61" s="7"/>
      <c r="Y61" s="7"/>
    </row>
    <row r="62" spans="1:25" ht="18.75" customHeight="1">
      <c r="A62" s="44"/>
      <c r="B62" s="44"/>
      <c r="C62" s="7"/>
      <c r="D62" s="201"/>
      <c r="E62" s="202"/>
      <c r="F62" s="202"/>
      <c r="G62" s="202"/>
      <c r="H62" s="202"/>
      <c r="I62" s="202"/>
      <c r="J62" s="202"/>
      <c r="K62" s="202"/>
      <c r="L62" s="202"/>
      <c r="M62" s="202"/>
      <c r="N62" s="202"/>
      <c r="O62" s="202"/>
      <c r="P62" s="202"/>
      <c r="Q62" s="203"/>
      <c r="R62" s="7"/>
      <c r="T62" s="7"/>
      <c r="U62" s="7"/>
      <c r="V62" s="7"/>
      <c r="W62" s="7"/>
      <c r="X62" s="7"/>
      <c r="Y62" s="7"/>
    </row>
    <row r="63" spans="1:25" ht="18.75" customHeight="1">
      <c r="A63" s="44"/>
      <c r="B63" s="44"/>
      <c r="C63" s="7"/>
      <c r="D63" s="201"/>
      <c r="E63" s="202"/>
      <c r="F63" s="202"/>
      <c r="G63" s="202"/>
      <c r="H63" s="202"/>
      <c r="I63" s="202"/>
      <c r="J63" s="202"/>
      <c r="K63" s="202"/>
      <c r="L63" s="202"/>
      <c r="M63" s="202"/>
      <c r="N63" s="202"/>
      <c r="O63" s="202"/>
      <c r="P63" s="202"/>
      <c r="Q63" s="203"/>
      <c r="R63" s="7"/>
      <c r="T63" s="7"/>
      <c r="U63" s="7"/>
      <c r="V63" s="7"/>
      <c r="W63" s="7"/>
      <c r="X63" s="7"/>
      <c r="Y63" s="7"/>
    </row>
    <row r="64" spans="1:25" ht="18.75" customHeight="1">
      <c r="A64" s="44"/>
      <c r="B64" s="44"/>
      <c r="C64" s="7"/>
      <c r="D64" s="201"/>
      <c r="E64" s="202"/>
      <c r="F64" s="202"/>
      <c r="G64" s="202"/>
      <c r="H64" s="202"/>
      <c r="I64" s="202"/>
      <c r="J64" s="202"/>
      <c r="K64" s="202"/>
      <c r="L64" s="202"/>
      <c r="M64" s="202"/>
      <c r="N64" s="202"/>
      <c r="O64" s="202"/>
      <c r="P64" s="202"/>
      <c r="Q64" s="203"/>
      <c r="R64" s="7"/>
      <c r="T64" s="7"/>
      <c r="U64" s="7"/>
      <c r="V64" s="7"/>
      <c r="W64" s="7"/>
      <c r="X64" s="7"/>
      <c r="Y64" s="7"/>
    </row>
    <row r="65" spans="1:25" ht="18.75" customHeight="1">
      <c r="A65" s="44"/>
      <c r="B65" s="44"/>
      <c r="C65" s="7"/>
      <c r="D65" s="201"/>
      <c r="E65" s="202"/>
      <c r="F65" s="202"/>
      <c r="G65" s="202"/>
      <c r="H65" s="202"/>
      <c r="I65" s="202"/>
      <c r="J65" s="202"/>
      <c r="K65" s="202"/>
      <c r="L65" s="202"/>
      <c r="M65" s="202"/>
      <c r="N65" s="202"/>
      <c r="O65" s="202"/>
      <c r="P65" s="202"/>
      <c r="Q65" s="203"/>
      <c r="R65" s="7"/>
      <c r="T65" s="7"/>
      <c r="U65" s="7"/>
      <c r="V65" s="7"/>
      <c r="W65" s="7"/>
      <c r="X65" s="7"/>
      <c r="Y65" s="7"/>
    </row>
    <row r="66" spans="1:25" ht="11.25" customHeight="1" thickBot="1">
      <c r="A66" s="44"/>
      <c r="B66" s="44"/>
      <c r="C66" s="7"/>
      <c r="D66" s="201"/>
      <c r="E66" s="202"/>
      <c r="F66" s="202"/>
      <c r="G66" s="202"/>
      <c r="H66" s="202"/>
      <c r="I66" s="202"/>
      <c r="J66" s="202"/>
      <c r="K66" s="202"/>
      <c r="L66" s="202"/>
      <c r="M66" s="202"/>
      <c r="N66" s="202"/>
      <c r="O66" s="202"/>
      <c r="P66" s="202"/>
      <c r="Q66" s="203"/>
      <c r="R66" s="7"/>
    </row>
    <row r="67" spans="1:25" ht="11.25" customHeight="1" thickBot="1">
      <c r="A67" s="44"/>
      <c r="B67" s="44"/>
      <c r="C67" s="7"/>
      <c r="D67" s="204"/>
      <c r="E67" s="205"/>
      <c r="F67" s="205"/>
      <c r="G67" s="205"/>
      <c r="H67" s="205"/>
      <c r="I67" s="205"/>
      <c r="J67" s="205"/>
      <c r="K67" s="205"/>
      <c r="L67" s="205"/>
      <c r="M67" s="205"/>
      <c r="N67" s="205"/>
      <c r="O67" s="205"/>
      <c r="P67" s="205"/>
      <c r="Q67" s="206"/>
      <c r="R67" s="7"/>
      <c r="T67" s="98" t="s">
        <v>114</v>
      </c>
      <c r="U67" s="100"/>
      <c r="V67" s="49"/>
      <c r="W67" s="104" t="s">
        <v>11</v>
      </c>
      <c r="X67" s="104"/>
      <c r="Y67" s="104"/>
    </row>
    <row r="68" spans="1:25" ht="11.25" customHeight="1" thickBot="1">
      <c r="A68" s="44"/>
      <c r="B68" s="44"/>
      <c r="C68" s="7"/>
      <c r="D68" s="7"/>
      <c r="E68" s="7"/>
      <c r="F68" s="7"/>
      <c r="G68" s="7"/>
      <c r="H68" s="7"/>
      <c r="I68" s="7"/>
      <c r="J68" s="7"/>
      <c r="K68" s="7"/>
      <c r="L68" s="7"/>
      <c r="M68" s="7"/>
      <c r="N68" s="7"/>
      <c r="O68" s="7"/>
      <c r="P68" s="7"/>
      <c r="Q68" s="7"/>
      <c r="R68" s="7"/>
      <c r="T68" s="101"/>
      <c r="U68" s="103"/>
      <c r="V68" s="49"/>
      <c r="W68" s="104"/>
      <c r="X68" s="104"/>
      <c r="Y68" s="104"/>
    </row>
  </sheetData>
  <mergeCells count="23">
    <mergeCell ref="W67:Y68"/>
    <mergeCell ref="T67:U68"/>
    <mergeCell ref="C54:Q56"/>
    <mergeCell ref="U49:V49"/>
    <mergeCell ref="U42:V42"/>
    <mergeCell ref="U43:V43"/>
    <mergeCell ref="D58:Q67"/>
    <mergeCell ref="C53:Q53"/>
    <mergeCell ref="C32:Q32"/>
    <mergeCell ref="U20:V20"/>
    <mergeCell ref="U21:V21"/>
    <mergeCell ref="C2:N2"/>
    <mergeCell ref="C7:X10"/>
    <mergeCell ref="C3:Y4"/>
    <mergeCell ref="C6:X6"/>
    <mergeCell ref="U22:X28"/>
    <mergeCell ref="C33:Q37"/>
    <mergeCell ref="U36:V36"/>
    <mergeCell ref="U37:V37"/>
    <mergeCell ref="U48:V48"/>
    <mergeCell ref="U33:X34"/>
    <mergeCell ref="U39:X40"/>
    <mergeCell ref="U45:X46"/>
  </mergeCells>
  <conditionalFormatting sqref="U38:V38 U44:V44 U50:V50">
    <cfRule type="containsText" dxfId="31" priority="1" operator="containsText" text="Try again!">
      <formula>NOT(ISERROR(SEARCH("Try again!",U38)))</formula>
    </cfRule>
    <cfRule type="containsText" dxfId="30" priority="2" operator="containsText" text="Correct!">
      <formula>NOT(ISERROR(SEARCH("Correct!",U38)))</formula>
    </cfRule>
  </conditionalFormatting>
  <hyperlinks>
    <hyperlink ref="W67:Y68" location="NavCell_P4" display="Next page" xr:uid="{DDF4FDF0-83E2-4C38-AA9F-E193FFCD2ED1}"/>
    <hyperlink ref="T67:U68" location="NavCell_P2" display="Previous page" xr:uid="{51C8216A-32CC-471B-8760-6F3D9DB06A45}"/>
  </hyperlinks>
  <pageMargins left="0.7" right="0.7" top="0.75" bottom="0.75" header="0.3" footer="0.3"/>
  <pageSetup orientation="portrait" verticalDpi="300"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D8589409-C5F3-47AB-87D3-98CD85692425}">
          <x14:formula1>
            <xm:f>Backend_P2!$C$3:$C$9</xm:f>
          </x14:formula1>
          <xm:sqref>U21</xm:sqref>
        </x14:dataValidation>
        <x14:dataValidation type="list" allowBlank="1" showInputMessage="1" showErrorMessage="1" xr:uid="{3A1E3EE8-91AA-453F-B278-BA53EE78B20D}">
          <x14:formula1>
            <xm:f>Backend_P2!$W$3:$Y$3</xm:f>
          </x14:formula1>
          <xm:sqref>U37</xm:sqref>
        </x14:dataValidation>
        <x14:dataValidation type="list" allowBlank="1" showInputMessage="1" showErrorMessage="1" xr:uid="{A757B2A2-ABBC-45AE-B855-FF07E606497F}">
          <x14:formula1>
            <xm:f>Backend_P2!$W$4:$Y$4</xm:f>
          </x14:formula1>
          <xm:sqref>U43</xm:sqref>
        </x14:dataValidation>
        <x14:dataValidation type="list" allowBlank="1" showInputMessage="1" showErrorMessage="1" xr:uid="{4882D293-66C8-4D28-82D3-6286F170DF89}">
          <x14:formula1>
            <xm:f>Backend_P2!$W$5:$Y$5</xm:f>
          </x14:formula1>
          <xm:sqref>U49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DD661-04BD-46F0-88C1-60F6C18A6D90}">
  <sheetPr codeName="Sheet6">
    <tabColor theme="8" tint="0.79998168889431442"/>
  </sheetPr>
  <dimension ref="A1:Z66"/>
  <sheetViews>
    <sheetView zoomScaleNormal="100" workbookViewId="0">
      <selection activeCell="A10" sqref="A10"/>
    </sheetView>
  </sheetViews>
  <sheetFormatPr defaultColWidth="9" defaultRowHeight="18.75" customHeight="1"/>
  <cols>
    <col min="1" max="1" width="0.25" style="3" customWidth="1"/>
    <col min="2" max="2" width="1.625" style="3" customWidth="1"/>
    <col min="3" max="3" width="1.875" style="3" customWidth="1"/>
    <col min="4" max="4" width="5.625" style="3" customWidth="1"/>
    <col min="5" max="7" width="7.5" style="3" customWidth="1"/>
    <col min="8" max="9" width="3.625" style="3" customWidth="1"/>
    <col min="10" max="16" width="7.5" style="3" customWidth="1"/>
    <col min="17" max="17" width="5.625" style="3" customWidth="1"/>
    <col min="18" max="21" width="1.875" style="3" customWidth="1"/>
    <col min="22" max="22" width="20.625" style="3" customWidth="1"/>
    <col min="23" max="23" width="5.625" style="3" customWidth="1"/>
    <col min="24" max="24" width="11.125" style="3" customWidth="1"/>
    <col min="25" max="25" width="9.375" style="3" customWidth="1"/>
    <col min="26" max="26" width="1.875" style="3" customWidth="1"/>
    <col min="27" max="16384" width="9" style="3"/>
  </cols>
  <sheetData>
    <row r="1" spans="1:26" ht="11.25" customHeight="1">
      <c r="A1" s="52" t="s">
        <v>138</v>
      </c>
    </row>
    <row r="2" spans="1:26" ht="32.1" customHeight="1">
      <c r="A2" s="52" t="s">
        <v>139</v>
      </c>
      <c r="C2" s="184" t="s">
        <v>138</v>
      </c>
      <c r="D2" s="184"/>
      <c r="E2" s="184"/>
      <c r="F2" s="184"/>
      <c r="G2" s="184"/>
      <c r="H2" s="184"/>
      <c r="I2" s="184"/>
      <c r="J2" s="184"/>
      <c r="K2" s="184"/>
      <c r="L2" s="184"/>
      <c r="M2" s="184"/>
      <c r="N2" s="184"/>
      <c r="O2" s="184"/>
      <c r="P2" s="184"/>
      <c r="Q2" s="184"/>
      <c r="R2" s="184"/>
      <c r="S2" s="184"/>
      <c r="T2" s="184"/>
      <c r="U2" s="184"/>
      <c r="V2" s="184"/>
      <c r="W2" s="80"/>
    </row>
    <row r="3" spans="1:26" ht="18.75" customHeight="1">
      <c r="A3" s="52" t="s">
        <v>140</v>
      </c>
      <c r="C3" s="212" t="s">
        <v>139</v>
      </c>
      <c r="D3" s="212"/>
      <c r="E3" s="212"/>
      <c r="F3" s="212"/>
      <c r="G3" s="212"/>
      <c r="H3" s="212"/>
      <c r="I3" s="212"/>
      <c r="J3" s="212"/>
      <c r="K3" s="212"/>
      <c r="L3" s="212"/>
      <c r="M3" s="212"/>
      <c r="N3" s="212"/>
      <c r="O3" s="212"/>
      <c r="P3" s="212"/>
      <c r="Q3" s="212"/>
      <c r="R3" s="212"/>
      <c r="S3" s="212"/>
      <c r="T3" s="212"/>
      <c r="U3" s="212"/>
      <c r="V3" s="212"/>
      <c r="W3" s="212"/>
      <c r="X3" s="212"/>
      <c r="Y3" s="212"/>
    </row>
    <row r="4" spans="1:26" ht="18.75" customHeight="1">
      <c r="A4" s="52" t="s">
        <v>141</v>
      </c>
      <c r="C4" s="212"/>
      <c r="D4" s="212"/>
      <c r="E4" s="212"/>
      <c r="F4" s="212"/>
      <c r="G4" s="212"/>
      <c r="H4" s="212"/>
      <c r="I4" s="212"/>
      <c r="J4" s="212"/>
      <c r="K4" s="212"/>
      <c r="L4" s="212"/>
      <c r="M4" s="212"/>
      <c r="N4" s="212"/>
      <c r="O4" s="212"/>
      <c r="P4" s="212"/>
      <c r="Q4" s="212"/>
      <c r="R4" s="212"/>
      <c r="S4" s="212"/>
      <c r="T4" s="212"/>
      <c r="U4" s="212"/>
      <c r="V4" s="212"/>
      <c r="W4" s="212"/>
      <c r="X4" s="212"/>
      <c r="Y4" s="212"/>
    </row>
    <row r="5" spans="1:26" ht="11.25" customHeight="1" thickBot="1">
      <c r="A5" s="54" t="s">
        <v>142</v>
      </c>
      <c r="B5" s="12"/>
      <c r="C5" s="38"/>
      <c r="D5" s="38"/>
      <c r="E5" s="38"/>
      <c r="F5" s="38"/>
      <c r="G5" s="38"/>
      <c r="H5" s="38"/>
      <c r="I5" s="38"/>
      <c r="J5" s="38"/>
      <c r="K5" s="38"/>
      <c r="L5" s="38"/>
      <c r="M5" s="38"/>
      <c r="N5" s="38"/>
      <c r="O5" s="38"/>
      <c r="P5" s="38"/>
      <c r="Q5" s="38"/>
      <c r="R5" s="38"/>
      <c r="S5" s="38"/>
      <c r="T5" s="38"/>
      <c r="U5" s="38"/>
      <c r="V5" s="38"/>
      <c r="W5" s="38"/>
      <c r="X5" s="38"/>
      <c r="Y5" s="38"/>
      <c r="Z5" s="38"/>
    </row>
    <row r="6" spans="1:26" ht="32.1" customHeight="1" thickTop="1">
      <c r="A6" s="52" t="s">
        <v>143</v>
      </c>
      <c r="C6" s="191" t="s">
        <v>144</v>
      </c>
      <c r="D6" s="191"/>
      <c r="E6" s="191"/>
      <c r="F6" s="191"/>
      <c r="G6" s="191"/>
      <c r="H6" s="191"/>
      <c r="I6" s="191"/>
      <c r="J6" s="191"/>
      <c r="K6" s="191"/>
      <c r="L6" s="191"/>
      <c r="M6" s="191"/>
      <c r="N6" s="191"/>
      <c r="O6" s="191"/>
      <c r="P6" s="191"/>
      <c r="Q6" s="191"/>
      <c r="R6" s="191"/>
      <c r="S6" s="191"/>
      <c r="T6" s="191"/>
      <c r="U6" s="191"/>
      <c r="V6" s="191"/>
      <c r="W6" s="191"/>
      <c r="X6" s="191"/>
      <c r="Y6" s="191"/>
      <c r="Z6" s="7"/>
    </row>
    <row r="7" spans="1:26" ht="18.75" customHeight="1">
      <c r="A7" s="52" t="s">
        <v>145</v>
      </c>
      <c r="C7" s="171" t="s">
        <v>146</v>
      </c>
      <c r="D7" s="171"/>
      <c r="E7" s="171"/>
      <c r="F7" s="171"/>
      <c r="G7" s="171"/>
      <c r="H7" s="171"/>
      <c r="I7" s="171"/>
      <c r="J7" s="171"/>
      <c r="K7" s="171"/>
      <c r="L7" s="171"/>
      <c r="M7" s="171"/>
      <c r="N7" s="171"/>
      <c r="O7" s="171"/>
      <c r="P7" s="171"/>
      <c r="Q7" s="171"/>
      <c r="R7" s="171"/>
      <c r="S7" s="171"/>
      <c r="T7" s="171"/>
      <c r="U7" s="171"/>
      <c r="V7" s="171"/>
      <c r="W7" s="171"/>
      <c r="X7" s="171"/>
      <c r="Y7" s="171"/>
      <c r="Z7" s="7"/>
    </row>
    <row r="8" spans="1:26" s="13" customFormat="1" ht="18.75" customHeight="1">
      <c r="A8" s="52" t="s">
        <v>147</v>
      </c>
      <c r="C8" s="171"/>
      <c r="D8" s="171"/>
      <c r="E8" s="171"/>
      <c r="F8" s="171"/>
      <c r="G8" s="171"/>
      <c r="H8" s="171"/>
      <c r="I8" s="171"/>
      <c r="J8" s="171"/>
      <c r="K8" s="171"/>
      <c r="L8" s="171"/>
      <c r="M8" s="171"/>
      <c r="N8" s="171"/>
      <c r="O8" s="171"/>
      <c r="P8" s="171"/>
      <c r="Q8" s="171"/>
      <c r="R8" s="171"/>
      <c r="S8" s="171"/>
      <c r="T8" s="171"/>
      <c r="U8" s="171"/>
      <c r="V8" s="171"/>
      <c r="W8" s="171"/>
      <c r="X8" s="171"/>
      <c r="Y8" s="171"/>
      <c r="Z8" s="29"/>
    </row>
    <row r="9" spans="1:26" s="13" customFormat="1" ht="15.95" customHeight="1">
      <c r="A9" s="52" t="s">
        <v>148</v>
      </c>
      <c r="C9" s="171"/>
      <c r="D9" s="171"/>
      <c r="E9" s="171"/>
      <c r="F9" s="171"/>
      <c r="G9" s="171"/>
      <c r="H9" s="171"/>
      <c r="I9" s="171"/>
      <c r="J9" s="171"/>
      <c r="K9" s="171"/>
      <c r="L9" s="171"/>
      <c r="M9" s="171"/>
      <c r="N9" s="171"/>
      <c r="O9" s="171"/>
      <c r="P9" s="171"/>
      <c r="Q9" s="171"/>
      <c r="R9" s="171"/>
      <c r="S9" s="171"/>
      <c r="T9" s="171"/>
      <c r="U9" s="171"/>
      <c r="V9" s="171"/>
      <c r="W9" s="171"/>
      <c r="X9" s="171"/>
      <c r="Y9" s="171"/>
      <c r="Z9" s="29"/>
    </row>
    <row r="10" spans="1:26" ht="20.100000000000001" customHeight="1">
      <c r="A10" s="52" t="s">
        <v>55</v>
      </c>
      <c r="C10" s="171" t="s">
        <v>149</v>
      </c>
      <c r="D10" s="171"/>
      <c r="E10" s="171"/>
      <c r="F10" s="171"/>
      <c r="G10" s="171"/>
      <c r="H10" s="171"/>
      <c r="I10" s="171"/>
      <c r="J10" s="171"/>
      <c r="K10" s="171"/>
      <c r="L10" s="171"/>
      <c r="M10" s="171"/>
      <c r="N10" s="171"/>
      <c r="O10" s="171"/>
      <c r="P10" s="171"/>
      <c r="Q10" s="171"/>
      <c r="R10" s="171"/>
      <c r="S10" s="171"/>
      <c r="T10" s="171"/>
      <c r="U10" s="171"/>
      <c r="V10" s="171"/>
      <c r="W10" s="171"/>
      <c r="X10" s="171"/>
      <c r="Y10" s="171"/>
      <c r="Z10" s="7"/>
    </row>
    <row r="11" spans="1:26" ht="18.75" customHeight="1" thickBot="1">
      <c r="C11" s="7"/>
      <c r="D11" s="109" t="s">
        <v>150</v>
      </c>
      <c r="E11" s="109"/>
      <c r="F11" s="109"/>
      <c r="G11" s="109"/>
      <c r="H11" s="7"/>
      <c r="I11" s="7"/>
      <c r="J11" s="7"/>
      <c r="K11" s="7"/>
      <c r="L11" s="7"/>
      <c r="M11" s="7"/>
      <c r="N11" s="7"/>
      <c r="O11" s="7"/>
      <c r="P11" s="7"/>
      <c r="Q11" s="7"/>
      <c r="R11" s="7"/>
      <c r="S11" s="7"/>
      <c r="T11" s="7"/>
      <c r="U11" s="7"/>
      <c r="V11" s="7"/>
      <c r="W11" s="7"/>
      <c r="X11" s="7"/>
      <c r="Y11" s="7"/>
      <c r="Z11" s="7"/>
    </row>
    <row r="12" spans="1:26" ht="18.75" customHeight="1" thickBot="1">
      <c r="C12" s="7"/>
      <c r="D12" s="213" t="s">
        <v>151</v>
      </c>
      <c r="E12" s="214"/>
      <c r="F12" s="214"/>
      <c r="G12" s="215"/>
      <c r="H12" s="7"/>
      <c r="I12" s="7"/>
      <c r="J12" s="7"/>
      <c r="K12" s="7"/>
      <c r="L12" s="7"/>
      <c r="M12" s="7"/>
      <c r="N12" s="7"/>
      <c r="O12" s="7"/>
      <c r="P12" s="7"/>
      <c r="Q12" s="7"/>
      <c r="R12" s="7"/>
      <c r="S12" s="7"/>
      <c r="T12" s="7"/>
      <c r="U12" s="7"/>
      <c r="V12" s="7"/>
      <c r="W12" s="7"/>
      <c r="X12" s="7"/>
      <c r="Y12" s="7"/>
      <c r="Z12" s="7"/>
    </row>
    <row r="13" spans="1:26" ht="18.75" customHeight="1">
      <c r="C13" s="7"/>
      <c r="D13" s="7"/>
      <c r="E13" s="7"/>
      <c r="F13" s="7"/>
      <c r="G13" s="7"/>
      <c r="H13" s="7"/>
      <c r="I13" s="7"/>
      <c r="J13" s="7"/>
      <c r="K13" s="7"/>
      <c r="L13" s="7"/>
      <c r="M13" s="7"/>
      <c r="N13" s="7"/>
      <c r="O13" s="7"/>
      <c r="P13" s="7"/>
      <c r="Q13" s="7"/>
      <c r="R13" s="7"/>
      <c r="S13" s="7"/>
      <c r="T13" s="7"/>
      <c r="U13" s="7"/>
      <c r="V13" s="7"/>
      <c r="W13" s="7"/>
      <c r="X13" s="7"/>
      <c r="Y13" s="7"/>
      <c r="Z13" s="7"/>
    </row>
    <row r="14" spans="1:26" ht="18.75" customHeight="1">
      <c r="C14" s="7"/>
      <c r="D14" s="91" t="str">
        <f>_xlfn.XLOOKUP($D$12,Backend_P3!$K$13:$K$16,Backend_P3!$L$13:$L$16)</f>
        <v>Orcas use sound to communicate with each other, both for socialization and to locate their prey. In a sea free of boats, they can easily find the prey they need to survive.</v>
      </c>
      <c r="E14" s="91"/>
      <c r="F14" s="91"/>
      <c r="G14" s="91"/>
      <c r="H14" s="7"/>
      <c r="I14" s="7"/>
      <c r="J14" s="7"/>
      <c r="K14" s="7"/>
      <c r="L14" s="7"/>
      <c r="M14" s="7"/>
      <c r="N14" s="7"/>
      <c r="O14" s="7"/>
      <c r="P14" s="7"/>
      <c r="Q14" s="7"/>
      <c r="R14" s="7"/>
      <c r="S14" s="7"/>
      <c r="T14" s="7"/>
      <c r="U14" s="7"/>
      <c r="V14" s="7"/>
      <c r="W14" s="7"/>
      <c r="X14" s="7"/>
      <c r="Y14" s="7"/>
      <c r="Z14" s="7"/>
    </row>
    <row r="15" spans="1:26" ht="18.75" customHeight="1">
      <c r="C15" s="7"/>
      <c r="D15" s="91"/>
      <c r="E15" s="91"/>
      <c r="F15" s="91"/>
      <c r="G15" s="91"/>
      <c r="H15" s="7"/>
      <c r="I15" s="7"/>
      <c r="J15" s="7"/>
      <c r="K15" s="7"/>
      <c r="L15" s="7"/>
      <c r="M15" s="7"/>
      <c r="N15" s="7"/>
      <c r="O15" s="7"/>
      <c r="P15" s="7"/>
      <c r="Q15" s="7"/>
      <c r="R15" s="7"/>
      <c r="S15" s="7"/>
      <c r="T15" s="7"/>
      <c r="U15" s="7"/>
      <c r="V15" s="7"/>
      <c r="W15" s="7"/>
      <c r="X15" s="7"/>
      <c r="Y15" s="7"/>
      <c r="Z15" s="7"/>
    </row>
    <row r="16" spans="1:26" ht="18.75" customHeight="1">
      <c r="C16" s="7"/>
      <c r="D16" s="91"/>
      <c r="E16" s="91"/>
      <c r="F16" s="91"/>
      <c r="G16" s="91"/>
      <c r="H16" s="7"/>
      <c r="I16" s="7"/>
      <c r="J16" s="7"/>
      <c r="K16" s="7"/>
      <c r="L16" s="7"/>
      <c r="M16" s="7"/>
      <c r="N16" s="7"/>
      <c r="O16" s="7"/>
      <c r="P16" s="7"/>
      <c r="Q16" s="7"/>
      <c r="R16" s="7"/>
      <c r="S16" s="7"/>
      <c r="T16" s="7"/>
      <c r="U16" s="7"/>
      <c r="V16" s="7"/>
      <c r="W16" s="7"/>
      <c r="X16" s="7"/>
      <c r="Y16" s="7"/>
      <c r="Z16" s="7"/>
    </row>
    <row r="17" spans="3:26" ht="18.75" customHeight="1">
      <c r="C17" s="7"/>
      <c r="D17" s="91"/>
      <c r="E17" s="91"/>
      <c r="F17" s="91"/>
      <c r="G17" s="91"/>
      <c r="H17" s="7"/>
      <c r="I17" s="7"/>
      <c r="J17" s="7"/>
      <c r="K17" s="7"/>
      <c r="L17" s="7"/>
      <c r="M17" s="7"/>
      <c r="N17" s="7"/>
      <c r="O17" s="7"/>
      <c r="P17" s="7"/>
      <c r="Q17" s="7"/>
      <c r="R17" s="7"/>
      <c r="S17" s="7"/>
      <c r="T17" s="7"/>
      <c r="U17" s="7"/>
      <c r="V17" s="7"/>
      <c r="W17" s="7"/>
      <c r="X17" s="7"/>
      <c r="Y17" s="7"/>
      <c r="Z17" s="7"/>
    </row>
    <row r="18" spans="3:26" ht="26.25" customHeight="1">
      <c r="C18" s="7"/>
      <c r="D18" s="91"/>
      <c r="E18" s="91"/>
      <c r="F18" s="91"/>
      <c r="G18" s="91"/>
      <c r="H18" s="7"/>
      <c r="I18" s="7"/>
      <c r="J18" s="7"/>
      <c r="K18" s="7"/>
      <c r="L18" s="7"/>
      <c r="M18" s="7"/>
      <c r="N18" s="7"/>
      <c r="O18" s="7"/>
      <c r="P18" s="7"/>
      <c r="Q18" s="7"/>
      <c r="R18" s="7"/>
      <c r="S18" s="7"/>
      <c r="T18" s="7"/>
      <c r="U18" s="7"/>
      <c r="V18" s="7"/>
      <c r="W18" s="7"/>
      <c r="X18" s="7"/>
      <c r="Y18" s="7"/>
      <c r="Z18" s="7"/>
    </row>
    <row r="19" spans="3:26" ht="11.25" customHeight="1">
      <c r="C19" s="7"/>
      <c r="D19" s="91"/>
      <c r="E19" s="91"/>
      <c r="F19" s="91"/>
      <c r="G19" s="91"/>
      <c r="H19" s="7"/>
      <c r="I19" s="7"/>
      <c r="J19" s="7"/>
      <c r="K19" s="7"/>
      <c r="L19" s="7"/>
      <c r="M19" s="7"/>
      <c r="N19" s="7"/>
      <c r="O19" s="7"/>
      <c r="P19" s="7"/>
      <c r="Q19" s="7"/>
      <c r="R19" s="7"/>
      <c r="S19" s="7"/>
      <c r="T19" s="7"/>
      <c r="U19" s="7"/>
      <c r="V19" s="7"/>
      <c r="W19" s="7"/>
      <c r="X19" s="7"/>
      <c r="Y19" s="7"/>
      <c r="Z19" s="7"/>
    </row>
    <row r="20" spans="3:26" ht="18.75" customHeight="1">
      <c r="C20" s="7"/>
      <c r="D20" s="91"/>
      <c r="E20" s="91"/>
      <c r="F20" s="91"/>
      <c r="G20" s="91"/>
      <c r="H20" s="7"/>
      <c r="I20" s="7"/>
      <c r="J20" s="7"/>
      <c r="K20" s="7"/>
      <c r="L20" s="7"/>
      <c r="M20" s="7"/>
      <c r="N20" s="7"/>
      <c r="O20" s="7"/>
      <c r="P20" s="7"/>
      <c r="Q20" s="7"/>
      <c r="R20" s="7"/>
      <c r="S20" s="7"/>
      <c r="T20" s="7"/>
      <c r="U20" s="7"/>
      <c r="V20" s="7"/>
      <c r="W20" s="7"/>
      <c r="X20" s="7"/>
      <c r="Y20" s="7"/>
      <c r="Z20" s="7"/>
    </row>
    <row r="21" spans="3:26" ht="18.75" customHeight="1">
      <c r="C21" s="7"/>
      <c r="D21" s="91"/>
      <c r="E21" s="91"/>
      <c r="F21" s="91"/>
      <c r="G21" s="91"/>
      <c r="H21" s="7"/>
      <c r="I21" s="7"/>
      <c r="J21" s="7"/>
      <c r="K21" s="7"/>
      <c r="L21" s="7"/>
      <c r="M21" s="7"/>
      <c r="N21" s="7"/>
      <c r="O21" s="7"/>
      <c r="P21" s="7"/>
      <c r="Q21" s="7"/>
      <c r="R21" s="7"/>
      <c r="S21" s="7"/>
      <c r="T21" s="7"/>
      <c r="U21" s="7"/>
      <c r="V21" s="7"/>
      <c r="W21" s="7"/>
      <c r="X21" s="7"/>
      <c r="Y21" s="7"/>
      <c r="Z21" s="7"/>
    </row>
    <row r="22" spans="3:26" ht="18.75" customHeight="1">
      <c r="C22" s="7"/>
      <c r="D22" s="91"/>
      <c r="E22" s="91"/>
      <c r="F22" s="91"/>
      <c r="G22" s="91"/>
      <c r="H22" s="7"/>
      <c r="I22" s="7"/>
      <c r="J22" s="7"/>
      <c r="K22" s="7"/>
      <c r="L22" s="7"/>
      <c r="M22" s="7"/>
      <c r="N22" s="7"/>
      <c r="O22" s="7"/>
      <c r="P22" s="7"/>
      <c r="Q22" s="7"/>
      <c r="R22" s="7"/>
      <c r="S22" s="7"/>
      <c r="T22" s="7"/>
      <c r="U22" s="7"/>
      <c r="V22" s="7"/>
      <c r="W22" s="7"/>
      <c r="X22" s="7"/>
      <c r="Y22" s="7"/>
      <c r="Z22" s="7"/>
    </row>
    <row r="23" spans="3:26" ht="18.75" customHeight="1">
      <c r="C23" s="7"/>
      <c r="D23" s="91"/>
      <c r="E23" s="91"/>
      <c r="F23" s="91"/>
      <c r="G23" s="91"/>
      <c r="H23" s="7"/>
      <c r="I23" s="7"/>
      <c r="J23" s="7"/>
      <c r="K23" s="7"/>
      <c r="L23" s="7"/>
      <c r="M23" s="7"/>
      <c r="N23" s="7"/>
      <c r="O23" s="7"/>
      <c r="P23" s="7"/>
      <c r="Q23" s="7"/>
      <c r="R23" s="7"/>
      <c r="S23" s="7"/>
      <c r="T23" s="7"/>
      <c r="U23" s="7"/>
      <c r="V23" s="7"/>
      <c r="W23" s="7"/>
      <c r="X23" s="7"/>
      <c r="Y23" s="7"/>
      <c r="Z23" s="7"/>
    </row>
    <row r="24" spans="3:26" ht="18.75" customHeight="1">
      <c r="C24" s="7"/>
      <c r="D24" s="7"/>
      <c r="E24" s="7"/>
      <c r="F24" s="7"/>
      <c r="G24" s="7"/>
      <c r="H24" s="7"/>
      <c r="I24" s="7"/>
      <c r="J24" s="7"/>
      <c r="K24" s="7"/>
      <c r="L24" s="7"/>
      <c r="M24" s="7"/>
      <c r="N24" s="7"/>
      <c r="O24" s="7"/>
      <c r="P24" s="7"/>
      <c r="Q24" s="7"/>
      <c r="R24" s="7"/>
      <c r="S24" s="7"/>
      <c r="T24" s="7"/>
      <c r="U24" s="7"/>
      <c r="V24" s="7"/>
      <c r="W24" s="7"/>
      <c r="X24" s="7"/>
      <c r="Y24" s="7"/>
      <c r="Z24" s="7"/>
    </row>
    <row r="25" spans="3:26" ht="18.75" customHeight="1">
      <c r="C25" s="7"/>
      <c r="D25" s="7"/>
      <c r="E25" s="7"/>
      <c r="F25" s="7"/>
      <c r="G25" s="7"/>
      <c r="H25" s="7"/>
      <c r="I25" s="7"/>
      <c r="J25" s="7"/>
      <c r="K25" s="7"/>
      <c r="L25" s="7"/>
      <c r="M25" s="7"/>
      <c r="N25" s="7"/>
      <c r="O25" s="7"/>
      <c r="P25" s="7"/>
      <c r="Q25" s="7"/>
      <c r="R25" s="7"/>
      <c r="S25" s="7"/>
      <c r="T25" s="7"/>
      <c r="U25" s="7"/>
      <c r="V25" s="7"/>
      <c r="W25" s="7"/>
      <c r="X25" s="7"/>
      <c r="Y25" s="7"/>
      <c r="Z25" s="7"/>
    </row>
    <row r="26" spans="3:26" ht="18.75" customHeight="1">
      <c r="C26" s="7"/>
      <c r="D26" s="7"/>
      <c r="E26" s="7"/>
      <c r="F26" s="7"/>
      <c r="G26" s="7"/>
      <c r="H26" s="7"/>
      <c r="I26" s="7"/>
      <c r="J26" s="7"/>
      <c r="K26" s="7"/>
      <c r="L26" s="7"/>
      <c r="M26" s="7"/>
      <c r="N26" s="7"/>
      <c r="O26" s="7"/>
      <c r="P26" s="7"/>
      <c r="Q26" s="7"/>
      <c r="R26" s="7"/>
      <c r="S26" s="7"/>
      <c r="T26" s="7"/>
      <c r="U26" s="7"/>
      <c r="V26" s="7"/>
      <c r="W26" s="7"/>
      <c r="X26" s="7"/>
      <c r="Y26" s="7"/>
      <c r="Z26" s="7"/>
    </row>
    <row r="27" spans="3:26" ht="18.75" customHeight="1">
      <c r="C27" s="7"/>
      <c r="D27" s="7"/>
      <c r="E27" s="7"/>
      <c r="F27" s="7"/>
      <c r="G27" s="7"/>
      <c r="H27" s="7"/>
      <c r="I27" s="7"/>
      <c r="J27" s="7"/>
      <c r="K27" s="7"/>
      <c r="L27" s="7"/>
      <c r="M27" s="7"/>
      <c r="N27" s="7"/>
      <c r="O27" s="7"/>
      <c r="P27" s="7"/>
      <c r="Q27" s="7"/>
      <c r="R27" s="7"/>
      <c r="S27" s="7"/>
      <c r="T27" s="7"/>
      <c r="U27" s="7"/>
      <c r="V27" s="7"/>
      <c r="W27" s="7"/>
      <c r="X27" s="7"/>
      <c r="Y27" s="7"/>
      <c r="Z27" s="7"/>
    </row>
    <row r="28" spans="3:26" ht="18.75" customHeight="1">
      <c r="C28" s="7"/>
      <c r="D28" s="7"/>
      <c r="E28" s="7"/>
      <c r="F28" s="7"/>
      <c r="G28" s="7"/>
      <c r="H28" s="7"/>
      <c r="I28" s="7"/>
      <c r="J28" s="7"/>
      <c r="K28" s="7"/>
      <c r="L28" s="7"/>
      <c r="M28" s="7"/>
      <c r="N28" s="7"/>
      <c r="O28" s="7"/>
      <c r="P28" s="7"/>
      <c r="Q28" s="7"/>
      <c r="R28" s="7"/>
      <c r="S28" s="7"/>
      <c r="T28" s="7"/>
      <c r="U28" s="7"/>
      <c r="V28" s="7"/>
      <c r="W28" s="7"/>
      <c r="X28" s="7"/>
      <c r="Y28" s="7"/>
      <c r="Z28" s="7"/>
    </row>
    <row r="29" spans="3:26" ht="18.75" customHeight="1">
      <c r="C29" s="7"/>
      <c r="D29" s="7"/>
      <c r="E29" s="7"/>
      <c r="F29" s="7"/>
      <c r="G29" s="7"/>
      <c r="H29" s="7"/>
      <c r="I29" s="7"/>
      <c r="J29" s="7"/>
      <c r="K29" s="7"/>
      <c r="L29" s="7"/>
      <c r="M29" s="7"/>
      <c r="N29" s="7"/>
      <c r="O29" s="7"/>
      <c r="P29" s="7"/>
      <c r="Q29" s="7"/>
      <c r="R29" s="7"/>
      <c r="S29" s="7"/>
      <c r="T29" s="7"/>
      <c r="U29" s="7"/>
      <c r="V29" s="7"/>
      <c r="W29" s="7"/>
      <c r="X29" s="7"/>
      <c r="Y29" s="7"/>
      <c r="Z29" s="7"/>
    </row>
    <row r="30" spans="3:26" ht="11.25" customHeight="1">
      <c r="C30" s="7"/>
      <c r="D30" s="7"/>
      <c r="E30" s="7"/>
      <c r="F30" s="7"/>
      <c r="G30" s="7"/>
      <c r="H30" s="7"/>
      <c r="I30" s="7"/>
      <c r="J30" s="7"/>
      <c r="K30" s="7"/>
      <c r="L30" s="7"/>
      <c r="M30" s="7"/>
      <c r="N30" s="7"/>
      <c r="O30" s="7"/>
      <c r="P30" s="7"/>
      <c r="Q30" s="7"/>
      <c r="R30" s="7"/>
      <c r="S30" s="7"/>
      <c r="T30" s="7"/>
      <c r="U30" s="7"/>
      <c r="V30" s="7"/>
      <c r="W30" s="7"/>
      <c r="X30" s="7"/>
      <c r="Y30" s="7"/>
      <c r="Z30" s="7"/>
    </row>
    <row r="31" spans="3:26" ht="11.25" customHeight="1" thickBot="1">
      <c r="C31" s="35"/>
      <c r="D31" s="35"/>
      <c r="E31" s="35"/>
      <c r="F31" s="35"/>
      <c r="G31" s="35"/>
      <c r="H31" s="35"/>
      <c r="I31" s="35"/>
      <c r="J31" s="35"/>
      <c r="K31" s="35"/>
      <c r="L31" s="35"/>
      <c r="M31" s="35"/>
      <c r="N31" s="35"/>
      <c r="O31" s="35"/>
      <c r="P31" s="35"/>
      <c r="Q31" s="35"/>
      <c r="R31" s="35"/>
      <c r="S31" s="35"/>
      <c r="U31" s="35"/>
      <c r="V31" s="35"/>
      <c r="W31" s="35"/>
      <c r="X31" s="35"/>
      <c r="Y31" s="35"/>
    </row>
    <row r="32" spans="3:26" ht="32.1" customHeight="1" thickTop="1">
      <c r="C32" s="191" t="s">
        <v>152</v>
      </c>
      <c r="D32" s="191"/>
      <c r="E32" s="191"/>
      <c r="F32" s="191"/>
      <c r="G32" s="191"/>
      <c r="H32" s="191"/>
      <c r="I32" s="191"/>
      <c r="J32" s="191"/>
      <c r="K32" s="191"/>
      <c r="L32" s="191"/>
      <c r="M32" s="191"/>
      <c r="N32" s="191"/>
      <c r="O32" s="191"/>
      <c r="P32" s="191"/>
      <c r="Q32" s="191"/>
      <c r="R32" s="191"/>
      <c r="S32" s="7"/>
      <c r="U32" s="7"/>
      <c r="V32" s="69" t="s">
        <v>110</v>
      </c>
      <c r="W32" s="69"/>
      <c r="X32" s="32"/>
      <c r="Y32" s="32"/>
      <c r="Z32" s="34"/>
    </row>
    <row r="33" spans="3:26" ht="18.75" customHeight="1">
      <c r="C33" s="7"/>
      <c r="D33" s="82"/>
      <c r="E33" s="82"/>
      <c r="F33" s="82"/>
      <c r="G33" s="82"/>
      <c r="H33" s="82"/>
      <c r="I33" s="82"/>
      <c r="J33" s="82"/>
      <c r="K33" s="82"/>
      <c r="L33" s="82"/>
      <c r="M33" s="82"/>
      <c r="N33" s="82"/>
      <c r="O33" s="82"/>
      <c r="P33" s="82"/>
      <c r="Q33" s="82"/>
      <c r="R33" s="82"/>
      <c r="S33" s="7"/>
      <c r="U33" s="7"/>
      <c r="V33" s="208" t="s">
        <v>153</v>
      </c>
      <c r="W33" s="208"/>
      <c r="X33" s="208"/>
      <c r="Y33" s="208"/>
      <c r="Z33" s="7"/>
    </row>
    <row r="34" spans="3:26" ht="3.75" customHeight="1">
      <c r="C34" s="7"/>
      <c r="D34" s="207" t="s">
        <v>154</v>
      </c>
      <c r="E34" s="207"/>
      <c r="F34" s="207"/>
      <c r="G34" s="207"/>
      <c r="H34" s="207"/>
      <c r="I34" s="82"/>
      <c r="J34" s="82"/>
      <c r="K34" s="82"/>
      <c r="L34" s="82"/>
      <c r="M34" s="82"/>
      <c r="N34" s="82"/>
      <c r="O34" s="82"/>
      <c r="P34" s="82"/>
      <c r="Q34" s="82"/>
      <c r="R34" s="82"/>
      <c r="S34" s="7"/>
      <c r="U34" s="7"/>
      <c r="V34" s="71"/>
      <c r="W34" s="71"/>
      <c r="X34" s="71"/>
      <c r="Y34" s="71"/>
      <c r="Z34" s="7"/>
    </row>
    <row r="35" spans="3:26" ht="18.75" customHeight="1" thickBot="1">
      <c r="C35" s="7"/>
      <c r="D35" s="207"/>
      <c r="E35" s="207"/>
      <c r="F35" s="207"/>
      <c r="G35" s="207"/>
      <c r="H35" s="207"/>
      <c r="I35" s="82"/>
      <c r="J35" s="82"/>
      <c r="K35" s="82"/>
      <c r="L35" s="82"/>
      <c r="M35" s="82"/>
      <c r="N35" s="82"/>
      <c r="O35" s="82"/>
      <c r="P35" s="82"/>
      <c r="Q35" s="82"/>
      <c r="R35" s="82"/>
      <c r="S35" s="7"/>
      <c r="U35" s="7"/>
      <c r="V35" s="188" t="s">
        <v>112</v>
      </c>
      <c r="W35" s="153"/>
      <c r="X35" s="7"/>
      <c r="Y35" s="7"/>
      <c r="Z35" s="7"/>
    </row>
    <row r="36" spans="3:26" ht="18.75" customHeight="1" thickBot="1">
      <c r="C36" s="7"/>
      <c r="D36" s="207"/>
      <c r="E36" s="207"/>
      <c r="F36" s="207"/>
      <c r="G36" s="207"/>
      <c r="H36" s="207"/>
      <c r="I36" s="7"/>
      <c r="J36" s="7"/>
      <c r="K36" s="7"/>
      <c r="L36" s="7"/>
      <c r="M36" s="7"/>
      <c r="N36" s="7"/>
      <c r="O36" s="7"/>
      <c r="P36" s="7"/>
      <c r="Q36" s="7"/>
      <c r="R36" s="7"/>
      <c r="S36" s="7"/>
      <c r="U36" s="7"/>
      <c r="V36" s="210"/>
      <c r="W36" s="211"/>
      <c r="X36" s="7"/>
      <c r="Y36" s="7"/>
      <c r="Z36" s="7"/>
    </row>
    <row r="37" spans="3:26" ht="18.75" customHeight="1">
      <c r="C37" s="7"/>
      <c r="D37" s="207"/>
      <c r="E37" s="207"/>
      <c r="F37" s="207"/>
      <c r="G37" s="207"/>
      <c r="H37" s="207"/>
      <c r="I37" s="7"/>
      <c r="J37" s="7"/>
      <c r="K37" s="7"/>
      <c r="L37" s="7"/>
      <c r="M37" s="7"/>
      <c r="N37" s="7"/>
      <c r="O37" s="7"/>
      <c r="P37" s="14"/>
      <c r="Q37" s="7"/>
      <c r="R37" s="7"/>
      <c r="S37" s="7"/>
      <c r="U37" s="7"/>
      <c r="V37" s="67" t="str">
        <f>Backend_P3!$AB$3</f>
        <v/>
      </c>
      <c r="W37" s="67"/>
      <c r="X37" s="14"/>
      <c r="Y37" s="14"/>
      <c r="Z37" s="7"/>
    </row>
    <row r="38" spans="3:26" ht="18.75" customHeight="1">
      <c r="C38" s="7"/>
      <c r="D38" s="207"/>
      <c r="E38" s="207"/>
      <c r="F38" s="207"/>
      <c r="G38" s="207"/>
      <c r="H38" s="207"/>
      <c r="I38" s="7"/>
      <c r="J38" s="7"/>
      <c r="K38" s="7"/>
      <c r="L38" s="7"/>
      <c r="M38" s="7"/>
      <c r="N38" s="7"/>
      <c r="O38" s="7"/>
      <c r="P38" s="15"/>
      <c r="Q38" s="7"/>
      <c r="R38" s="7"/>
      <c r="S38" s="7"/>
      <c r="U38" s="7"/>
      <c r="V38" s="208" t="s">
        <v>155</v>
      </c>
      <c r="W38" s="208"/>
      <c r="X38" s="208"/>
      <c r="Y38" s="208"/>
      <c r="Z38" s="7"/>
    </row>
    <row r="39" spans="3:26" ht="3.75" customHeight="1">
      <c r="C39" s="7"/>
      <c r="D39" s="207"/>
      <c r="E39" s="207"/>
      <c r="F39" s="207"/>
      <c r="G39" s="207"/>
      <c r="H39" s="207"/>
      <c r="I39" s="7"/>
      <c r="J39" s="7"/>
      <c r="K39" s="7"/>
      <c r="L39" s="7"/>
      <c r="M39" s="7"/>
      <c r="N39" s="7"/>
      <c r="O39" s="7"/>
      <c r="P39" s="15"/>
      <c r="Q39" s="7"/>
      <c r="R39" s="7"/>
      <c r="S39" s="7"/>
      <c r="U39" s="7"/>
      <c r="V39" s="108"/>
      <c r="W39" s="108"/>
      <c r="X39" s="108"/>
      <c r="Y39" s="108"/>
      <c r="Z39" s="7"/>
    </row>
    <row r="40" spans="3:26" ht="18.75" customHeight="1" thickBot="1">
      <c r="C40" s="7"/>
      <c r="D40" s="207"/>
      <c r="E40" s="207"/>
      <c r="F40" s="207"/>
      <c r="G40" s="207"/>
      <c r="H40" s="207"/>
      <c r="I40" s="7"/>
      <c r="J40" s="7"/>
      <c r="K40" s="7"/>
      <c r="L40" s="7"/>
      <c r="M40" s="7"/>
      <c r="N40" s="7"/>
      <c r="O40" s="7"/>
      <c r="P40" s="7"/>
      <c r="Q40" s="7"/>
      <c r="R40" s="7"/>
      <c r="S40" s="7"/>
      <c r="U40" s="7"/>
      <c r="V40" s="188" t="s">
        <v>112</v>
      </c>
      <c r="W40" s="153"/>
      <c r="X40" s="7"/>
      <c r="Y40" s="7"/>
      <c r="Z40" s="7"/>
    </row>
    <row r="41" spans="3:26" ht="18.75" customHeight="1" thickBot="1">
      <c r="C41" s="7"/>
      <c r="D41" s="207"/>
      <c r="E41" s="207"/>
      <c r="F41" s="207"/>
      <c r="G41" s="207"/>
      <c r="H41" s="207"/>
      <c r="I41" s="7"/>
      <c r="J41" s="7"/>
      <c r="K41" s="7"/>
      <c r="L41" s="7"/>
      <c r="M41" s="7"/>
      <c r="N41" s="7"/>
      <c r="O41" s="7"/>
      <c r="P41" s="7"/>
      <c r="Q41" s="7"/>
      <c r="R41" s="7"/>
      <c r="S41" s="7"/>
      <c r="U41" s="7"/>
      <c r="V41" s="210"/>
      <c r="W41" s="211"/>
      <c r="X41" s="7"/>
      <c r="Y41" s="7"/>
      <c r="Z41" s="7"/>
    </row>
    <row r="42" spans="3:26" ht="18.75" customHeight="1">
      <c r="C42" s="7"/>
      <c r="D42" s="207"/>
      <c r="E42" s="207"/>
      <c r="F42" s="207"/>
      <c r="G42" s="207"/>
      <c r="H42" s="207"/>
      <c r="I42" s="7"/>
      <c r="J42" s="7"/>
      <c r="K42" s="7"/>
      <c r="L42" s="7"/>
      <c r="M42" s="7"/>
      <c r="N42" s="7"/>
      <c r="O42" s="7"/>
      <c r="P42" s="7"/>
      <c r="Q42" s="7"/>
      <c r="R42" s="7"/>
      <c r="S42" s="7"/>
      <c r="U42" s="7"/>
      <c r="V42" s="67" t="str">
        <f>Backend_P3!$AB$4</f>
        <v/>
      </c>
      <c r="W42" s="67"/>
      <c r="X42" s="14"/>
      <c r="Y42" s="7"/>
      <c r="Z42" s="7"/>
    </row>
    <row r="43" spans="3:26" ht="18.75" customHeight="1">
      <c r="C43" s="7"/>
      <c r="D43" s="207"/>
      <c r="E43" s="207"/>
      <c r="F43" s="207"/>
      <c r="G43" s="207"/>
      <c r="H43" s="207"/>
      <c r="I43" s="7"/>
      <c r="J43" s="7"/>
      <c r="K43" s="7"/>
      <c r="L43" s="7"/>
      <c r="M43" s="7"/>
      <c r="N43" s="7"/>
      <c r="O43" s="7"/>
      <c r="P43" s="7"/>
      <c r="Q43" s="7"/>
      <c r="R43" s="7"/>
      <c r="S43" s="7"/>
      <c r="U43" s="7"/>
      <c r="V43" s="183" t="s">
        <v>156</v>
      </c>
      <c r="W43" s="183"/>
      <c r="X43" s="183"/>
      <c r="Y43" s="183"/>
      <c r="Z43" s="7"/>
    </row>
    <row r="44" spans="3:26" ht="18.75" customHeight="1">
      <c r="C44" s="7"/>
      <c r="D44" s="7"/>
      <c r="E44" s="7"/>
      <c r="F44" s="7"/>
      <c r="G44" s="7"/>
      <c r="H44" s="7"/>
      <c r="I44" s="7"/>
      <c r="J44" s="7"/>
      <c r="K44" s="7"/>
      <c r="L44" s="7"/>
      <c r="M44" s="7"/>
      <c r="N44" s="7"/>
      <c r="O44" s="7"/>
      <c r="P44" s="7"/>
      <c r="Q44" s="7"/>
      <c r="R44" s="7"/>
      <c r="S44" s="7"/>
      <c r="U44" s="7"/>
      <c r="V44" s="183"/>
      <c r="W44" s="183"/>
      <c r="X44" s="183"/>
      <c r="Y44" s="183"/>
      <c r="Z44" s="7"/>
    </row>
    <row r="45" spans="3:26" ht="3.75" customHeight="1">
      <c r="C45" s="7"/>
      <c r="D45" s="7"/>
      <c r="E45" s="7"/>
      <c r="F45" s="7"/>
      <c r="G45" s="7"/>
      <c r="H45" s="7"/>
      <c r="I45" s="7"/>
      <c r="J45" s="7"/>
      <c r="K45" s="7"/>
      <c r="L45" s="7"/>
      <c r="M45" s="7"/>
      <c r="N45" s="7"/>
      <c r="O45" s="7"/>
      <c r="P45" s="7"/>
      <c r="Q45" s="7"/>
      <c r="R45" s="7"/>
      <c r="S45" s="7"/>
      <c r="U45" s="7"/>
      <c r="V45" s="75"/>
      <c r="W45" s="75"/>
      <c r="X45" s="75"/>
      <c r="Y45" s="75"/>
      <c r="Z45" s="7"/>
    </row>
    <row r="46" spans="3:26" ht="18.75" customHeight="1" thickBot="1">
      <c r="C46" s="7"/>
      <c r="D46" s="7"/>
      <c r="E46" s="7"/>
      <c r="F46" s="7"/>
      <c r="G46" s="7"/>
      <c r="H46" s="7"/>
      <c r="I46" s="7"/>
      <c r="J46" s="7"/>
      <c r="K46" s="7"/>
      <c r="L46" s="7"/>
      <c r="M46" s="7"/>
      <c r="N46" s="7"/>
      <c r="O46" s="7"/>
      <c r="P46" s="7"/>
      <c r="Q46" s="7"/>
      <c r="R46" s="7"/>
      <c r="S46" s="7"/>
      <c r="U46" s="7"/>
      <c r="V46" s="188" t="s">
        <v>112</v>
      </c>
      <c r="W46" s="153"/>
      <c r="X46" s="7"/>
      <c r="Y46" s="7"/>
      <c r="Z46" s="7"/>
    </row>
    <row r="47" spans="3:26" ht="18.75" customHeight="1" thickBot="1">
      <c r="C47" s="7"/>
      <c r="D47" s="7"/>
      <c r="E47" s="7"/>
      <c r="F47" s="7"/>
      <c r="G47" s="7"/>
      <c r="H47" s="7"/>
      <c r="I47" s="7"/>
      <c r="J47" s="7"/>
      <c r="K47" s="7"/>
      <c r="L47" s="7"/>
      <c r="M47" s="7"/>
      <c r="N47" s="7"/>
      <c r="O47" s="7"/>
      <c r="P47" s="7"/>
      <c r="Q47" s="7"/>
      <c r="R47" s="7"/>
      <c r="S47" s="7"/>
      <c r="U47" s="7"/>
      <c r="V47" s="210"/>
      <c r="W47" s="211"/>
      <c r="X47" s="7"/>
      <c r="Y47" s="7"/>
      <c r="Z47" s="7"/>
    </row>
    <row r="48" spans="3:26" ht="18.75" customHeight="1">
      <c r="C48" s="7"/>
      <c r="D48" s="7"/>
      <c r="E48" s="7"/>
      <c r="F48" s="7"/>
      <c r="G48" s="7"/>
      <c r="H48" s="7"/>
      <c r="I48" s="7"/>
      <c r="J48" s="7"/>
      <c r="K48" s="7"/>
      <c r="L48" s="7"/>
      <c r="M48" s="7"/>
      <c r="N48" s="7"/>
      <c r="O48" s="7"/>
      <c r="P48" s="7"/>
      <c r="Q48" s="7"/>
      <c r="R48" s="7"/>
      <c r="S48" s="7"/>
      <c r="U48" s="7"/>
      <c r="V48" s="27" t="str">
        <f>Backend_P3!$AB$5</f>
        <v/>
      </c>
      <c r="W48" s="27"/>
      <c r="X48" s="7"/>
      <c r="Y48" s="7"/>
      <c r="Z48" s="7"/>
    </row>
    <row r="49" spans="1:26" ht="11.25" customHeight="1">
      <c r="C49" s="7"/>
      <c r="D49" s="7"/>
      <c r="E49" s="7"/>
      <c r="F49" s="7"/>
      <c r="G49" s="7"/>
      <c r="H49" s="7"/>
      <c r="I49" s="7"/>
      <c r="J49" s="7"/>
      <c r="K49" s="7"/>
      <c r="L49" s="7"/>
      <c r="M49" s="7"/>
      <c r="N49" s="7"/>
      <c r="O49" s="7"/>
      <c r="P49" s="7"/>
      <c r="Q49" s="7"/>
      <c r="R49" s="7"/>
      <c r="S49" s="7"/>
      <c r="U49" s="7"/>
      <c r="V49" s="7"/>
      <c r="W49" s="7"/>
      <c r="X49" s="7"/>
      <c r="Y49" s="7"/>
      <c r="Z49" s="7"/>
    </row>
    <row r="50" spans="1:26" ht="11.25" customHeight="1" thickBot="1">
      <c r="A50" s="44"/>
      <c r="B50" s="44"/>
      <c r="C50" s="45"/>
      <c r="D50" s="45"/>
      <c r="E50" s="45"/>
      <c r="F50" s="45"/>
      <c r="G50" s="45"/>
      <c r="H50" s="45"/>
      <c r="I50" s="45"/>
      <c r="J50" s="45"/>
      <c r="K50" s="45"/>
      <c r="L50" s="45"/>
      <c r="M50" s="45"/>
      <c r="N50" s="45"/>
      <c r="O50" s="45"/>
      <c r="P50" s="45"/>
      <c r="Q50" s="45"/>
      <c r="R50" s="45"/>
      <c r="S50" s="45"/>
      <c r="T50" s="44"/>
      <c r="U50" s="45"/>
      <c r="V50" s="45"/>
      <c r="W50" s="45"/>
      <c r="X50" s="45"/>
      <c r="Y50" s="45"/>
      <c r="Z50" s="45"/>
    </row>
    <row r="51" spans="1:26" ht="26.25" customHeight="1" thickTop="1">
      <c r="A51" s="44"/>
      <c r="B51" s="44"/>
      <c r="C51" s="191" t="s">
        <v>58</v>
      </c>
      <c r="D51" s="191"/>
      <c r="E51" s="191"/>
      <c r="F51" s="191"/>
      <c r="G51" s="191"/>
      <c r="H51" s="191"/>
      <c r="I51" s="191"/>
      <c r="J51" s="191"/>
      <c r="K51" s="191"/>
      <c r="L51" s="191"/>
      <c r="M51" s="191"/>
      <c r="N51" s="191"/>
      <c r="O51" s="191"/>
      <c r="P51" s="191"/>
      <c r="Q51" s="191"/>
      <c r="R51" s="191"/>
      <c r="S51" s="37"/>
      <c r="T51" s="36"/>
      <c r="U51" s="37"/>
      <c r="V51" s="69" t="s">
        <v>59</v>
      </c>
      <c r="W51" s="69"/>
      <c r="X51" s="7"/>
      <c r="Y51" s="7"/>
      <c r="Z51" s="7"/>
    </row>
    <row r="52" spans="1:26" ht="22.5" customHeight="1">
      <c r="A52" s="44"/>
      <c r="B52" s="44"/>
      <c r="C52" s="209" t="s">
        <v>157</v>
      </c>
      <c r="D52" s="209"/>
      <c r="E52" s="209"/>
      <c r="F52" s="209"/>
      <c r="G52" s="209"/>
      <c r="H52" s="209"/>
      <c r="I52" s="209"/>
      <c r="J52" s="209"/>
      <c r="K52" s="209"/>
      <c r="L52" s="209"/>
      <c r="M52" s="209"/>
      <c r="N52" s="209"/>
      <c r="O52" s="209"/>
      <c r="P52" s="209"/>
      <c r="Q52" s="209"/>
      <c r="R52" s="209"/>
      <c r="S52" s="7"/>
      <c r="U52" s="7"/>
      <c r="V52" s="7"/>
      <c r="W52" s="7"/>
      <c r="X52" s="7"/>
      <c r="Y52" s="7"/>
      <c r="Z52" s="7"/>
    </row>
    <row r="53" spans="1:26" ht="18.75" customHeight="1">
      <c r="A53" s="44"/>
      <c r="B53" s="44"/>
      <c r="C53" s="209"/>
      <c r="D53" s="209"/>
      <c r="E53" s="209"/>
      <c r="F53" s="209"/>
      <c r="G53" s="209"/>
      <c r="H53" s="209"/>
      <c r="I53" s="209"/>
      <c r="J53" s="209"/>
      <c r="K53" s="209"/>
      <c r="L53" s="209"/>
      <c r="M53" s="209"/>
      <c r="N53" s="209"/>
      <c r="O53" s="209"/>
      <c r="P53" s="209"/>
      <c r="Q53" s="209"/>
      <c r="R53" s="209"/>
      <c r="S53" s="7"/>
      <c r="U53" s="7"/>
      <c r="V53" s="7"/>
      <c r="W53" s="7"/>
      <c r="X53" s="7"/>
      <c r="Y53" s="7"/>
      <c r="Z53" s="7"/>
    </row>
    <row r="54" spans="1:26" ht="18.75" customHeight="1">
      <c r="A54" s="44"/>
      <c r="B54" s="44"/>
      <c r="C54" s="209"/>
      <c r="D54" s="209"/>
      <c r="E54" s="209"/>
      <c r="F54" s="209"/>
      <c r="G54" s="209"/>
      <c r="H54" s="209"/>
      <c r="I54" s="209"/>
      <c r="J54" s="209"/>
      <c r="K54" s="209"/>
      <c r="L54" s="209"/>
      <c r="M54" s="209"/>
      <c r="N54" s="209"/>
      <c r="O54" s="209"/>
      <c r="P54" s="209"/>
      <c r="Q54" s="209"/>
      <c r="R54" s="209"/>
      <c r="S54" s="7"/>
      <c r="U54" s="7"/>
      <c r="V54" s="7"/>
      <c r="W54" s="7"/>
      <c r="X54" s="7"/>
      <c r="Y54" s="7"/>
      <c r="Z54" s="7"/>
    </row>
    <row r="55" spans="1:26" ht="7.5" customHeight="1" thickBot="1">
      <c r="A55" s="44"/>
      <c r="B55" s="44"/>
      <c r="C55" s="83"/>
      <c r="D55" s="83"/>
      <c r="E55" s="83"/>
      <c r="F55" s="83"/>
      <c r="G55" s="83"/>
      <c r="H55" s="83"/>
      <c r="I55" s="83"/>
      <c r="J55" s="83"/>
      <c r="K55" s="83"/>
      <c r="L55" s="83"/>
      <c r="M55" s="83"/>
      <c r="N55" s="83"/>
      <c r="O55" s="83"/>
      <c r="P55" s="83"/>
      <c r="Q55" s="83"/>
      <c r="R55" s="83"/>
      <c r="S55" s="7"/>
      <c r="U55" s="7"/>
      <c r="V55" s="7"/>
      <c r="W55" s="7"/>
      <c r="X55" s="7"/>
      <c r="Y55" s="7"/>
      <c r="Z55" s="7"/>
    </row>
    <row r="56" spans="1:26" ht="18.75" customHeight="1">
      <c r="A56" s="44"/>
      <c r="B56" s="44"/>
      <c r="C56" s="7"/>
      <c r="D56" s="198"/>
      <c r="E56" s="199"/>
      <c r="F56" s="199"/>
      <c r="G56" s="199"/>
      <c r="H56" s="199"/>
      <c r="I56" s="199"/>
      <c r="J56" s="199"/>
      <c r="K56" s="199"/>
      <c r="L56" s="199"/>
      <c r="M56" s="199"/>
      <c r="N56" s="199"/>
      <c r="O56" s="199"/>
      <c r="P56" s="199"/>
      <c r="Q56" s="199"/>
      <c r="R56" s="200"/>
      <c r="S56" s="7"/>
      <c r="U56" s="7"/>
      <c r="V56" s="7"/>
      <c r="W56" s="7"/>
      <c r="X56" s="7"/>
      <c r="Y56" s="7"/>
      <c r="Z56" s="7"/>
    </row>
    <row r="57" spans="1:26" ht="18.75" customHeight="1">
      <c r="A57" s="44"/>
      <c r="B57" s="44"/>
      <c r="C57" s="7"/>
      <c r="D57" s="201"/>
      <c r="E57" s="202"/>
      <c r="F57" s="202"/>
      <c r="G57" s="202"/>
      <c r="H57" s="202"/>
      <c r="I57" s="202"/>
      <c r="J57" s="202"/>
      <c r="K57" s="202"/>
      <c r="L57" s="202"/>
      <c r="M57" s="202"/>
      <c r="N57" s="202"/>
      <c r="O57" s="202"/>
      <c r="P57" s="202"/>
      <c r="Q57" s="202"/>
      <c r="R57" s="203"/>
      <c r="S57" s="7"/>
      <c r="U57" s="7"/>
      <c r="V57" s="7"/>
      <c r="W57" s="7"/>
      <c r="X57" s="7"/>
      <c r="Y57" s="7"/>
      <c r="Z57" s="7"/>
    </row>
    <row r="58" spans="1:26" ht="18.75" customHeight="1">
      <c r="A58" s="44"/>
      <c r="B58" s="44"/>
      <c r="C58" s="7"/>
      <c r="D58" s="201"/>
      <c r="E58" s="202"/>
      <c r="F58" s="202"/>
      <c r="G58" s="202"/>
      <c r="H58" s="202"/>
      <c r="I58" s="202"/>
      <c r="J58" s="202"/>
      <c r="K58" s="202"/>
      <c r="L58" s="202"/>
      <c r="M58" s="202"/>
      <c r="N58" s="202"/>
      <c r="O58" s="202"/>
      <c r="P58" s="202"/>
      <c r="Q58" s="202"/>
      <c r="R58" s="203"/>
      <c r="S58" s="7"/>
      <c r="U58" s="7"/>
      <c r="V58" s="7"/>
      <c r="W58" s="7"/>
      <c r="X58" s="7"/>
      <c r="Y58" s="7"/>
      <c r="Z58" s="7"/>
    </row>
    <row r="59" spans="1:26" ht="18.75" customHeight="1">
      <c r="A59" s="44"/>
      <c r="B59" s="44"/>
      <c r="C59" s="7"/>
      <c r="D59" s="201"/>
      <c r="E59" s="202"/>
      <c r="F59" s="202"/>
      <c r="G59" s="202"/>
      <c r="H59" s="202"/>
      <c r="I59" s="202"/>
      <c r="J59" s="202"/>
      <c r="K59" s="202"/>
      <c r="L59" s="202"/>
      <c r="M59" s="202"/>
      <c r="N59" s="202"/>
      <c r="O59" s="202"/>
      <c r="P59" s="202"/>
      <c r="Q59" s="202"/>
      <c r="R59" s="203"/>
      <c r="S59" s="7"/>
      <c r="U59" s="7"/>
      <c r="V59" s="7"/>
      <c r="W59" s="7"/>
      <c r="X59" s="7"/>
      <c r="Y59" s="7"/>
      <c r="Z59" s="7"/>
    </row>
    <row r="60" spans="1:26" ht="18.75" customHeight="1">
      <c r="A60" s="44"/>
      <c r="B60" s="44"/>
      <c r="C60" s="7"/>
      <c r="D60" s="201"/>
      <c r="E60" s="202"/>
      <c r="F60" s="202"/>
      <c r="G60" s="202"/>
      <c r="H60" s="202"/>
      <c r="I60" s="202"/>
      <c r="J60" s="202"/>
      <c r="K60" s="202"/>
      <c r="L60" s="202"/>
      <c r="M60" s="202"/>
      <c r="N60" s="202"/>
      <c r="O60" s="202"/>
      <c r="P60" s="202"/>
      <c r="Q60" s="202"/>
      <c r="R60" s="203"/>
      <c r="S60" s="7"/>
      <c r="U60" s="7"/>
      <c r="V60" s="7"/>
      <c r="W60" s="7"/>
      <c r="X60" s="7"/>
      <c r="Y60" s="7"/>
      <c r="Z60" s="7"/>
    </row>
    <row r="61" spans="1:26" ht="18.75" customHeight="1">
      <c r="A61" s="44"/>
      <c r="B61" s="44"/>
      <c r="C61" s="7"/>
      <c r="D61" s="201"/>
      <c r="E61" s="202"/>
      <c r="F61" s="202"/>
      <c r="G61" s="202"/>
      <c r="H61" s="202"/>
      <c r="I61" s="202"/>
      <c r="J61" s="202"/>
      <c r="K61" s="202"/>
      <c r="L61" s="202"/>
      <c r="M61" s="202"/>
      <c r="N61" s="202"/>
      <c r="O61" s="202"/>
      <c r="P61" s="202"/>
      <c r="Q61" s="202"/>
      <c r="R61" s="203"/>
      <c r="S61" s="7"/>
      <c r="U61" s="7"/>
      <c r="V61" s="7"/>
      <c r="W61" s="7"/>
      <c r="X61" s="7"/>
      <c r="Y61" s="7"/>
      <c r="Z61" s="7"/>
    </row>
    <row r="62" spans="1:26" ht="18.75" customHeight="1">
      <c r="A62" s="44"/>
      <c r="B62" s="44"/>
      <c r="C62" s="7"/>
      <c r="D62" s="201"/>
      <c r="E62" s="202"/>
      <c r="F62" s="202"/>
      <c r="G62" s="202"/>
      <c r="H62" s="202"/>
      <c r="I62" s="202"/>
      <c r="J62" s="202"/>
      <c r="K62" s="202"/>
      <c r="L62" s="202"/>
      <c r="M62" s="202"/>
      <c r="N62" s="202"/>
      <c r="O62" s="202"/>
      <c r="P62" s="202"/>
      <c r="Q62" s="202"/>
      <c r="R62" s="203"/>
      <c r="S62" s="7"/>
      <c r="U62" s="7"/>
      <c r="V62" s="7"/>
      <c r="W62" s="7"/>
      <c r="X62" s="7"/>
      <c r="Y62" s="7"/>
      <c r="Z62" s="7"/>
    </row>
    <row r="63" spans="1:26" ht="18.75" customHeight="1">
      <c r="A63" s="44"/>
      <c r="B63" s="44"/>
      <c r="C63" s="7"/>
      <c r="D63" s="201"/>
      <c r="E63" s="202"/>
      <c r="F63" s="202"/>
      <c r="G63" s="202"/>
      <c r="H63" s="202"/>
      <c r="I63" s="202"/>
      <c r="J63" s="202"/>
      <c r="K63" s="202"/>
      <c r="L63" s="202"/>
      <c r="M63" s="202"/>
      <c r="N63" s="202"/>
      <c r="O63" s="202"/>
      <c r="P63" s="202"/>
      <c r="Q63" s="202"/>
      <c r="R63" s="203"/>
      <c r="S63" s="7"/>
      <c r="U63" s="7"/>
      <c r="V63" s="7"/>
      <c r="W63" s="7"/>
      <c r="X63" s="7"/>
      <c r="Y63" s="7"/>
      <c r="Z63" s="7"/>
    </row>
    <row r="64" spans="1:26" ht="11.25" customHeight="1" thickBot="1">
      <c r="A64" s="44"/>
      <c r="B64" s="44"/>
      <c r="C64" s="7"/>
      <c r="D64" s="201"/>
      <c r="E64" s="202"/>
      <c r="F64" s="202"/>
      <c r="G64" s="202"/>
      <c r="H64" s="202"/>
      <c r="I64" s="202"/>
      <c r="J64" s="202"/>
      <c r="K64" s="202"/>
      <c r="L64" s="202"/>
      <c r="M64" s="202"/>
      <c r="N64" s="202"/>
      <c r="O64" s="202"/>
      <c r="P64" s="202"/>
      <c r="Q64" s="202"/>
      <c r="R64" s="203"/>
      <c r="S64" s="7"/>
    </row>
    <row r="65" spans="1:26" ht="11.25" customHeight="1" thickBot="1">
      <c r="A65" s="44"/>
      <c r="B65" s="44"/>
      <c r="C65" s="7"/>
      <c r="D65" s="204"/>
      <c r="E65" s="205"/>
      <c r="F65" s="205"/>
      <c r="G65" s="205"/>
      <c r="H65" s="205"/>
      <c r="I65" s="205"/>
      <c r="J65" s="205"/>
      <c r="K65" s="205"/>
      <c r="L65" s="205"/>
      <c r="M65" s="205"/>
      <c r="N65" s="205"/>
      <c r="O65" s="205"/>
      <c r="P65" s="205"/>
      <c r="Q65" s="205"/>
      <c r="R65" s="206"/>
      <c r="S65" s="7"/>
      <c r="U65" s="98" t="s">
        <v>114</v>
      </c>
      <c r="V65" s="100"/>
      <c r="W65" s="48"/>
      <c r="X65" s="104" t="s">
        <v>11</v>
      </c>
      <c r="Y65" s="104"/>
      <c r="Z65" s="104"/>
    </row>
    <row r="66" spans="1:26" ht="11.25" customHeight="1" thickBot="1">
      <c r="A66" s="44"/>
      <c r="B66" s="44"/>
      <c r="C66" s="7"/>
      <c r="D66" s="7"/>
      <c r="E66" s="7"/>
      <c r="F66" s="7"/>
      <c r="G66" s="7"/>
      <c r="H66" s="7"/>
      <c r="I66" s="7"/>
      <c r="J66" s="7"/>
      <c r="K66" s="7"/>
      <c r="L66" s="7"/>
      <c r="M66" s="7"/>
      <c r="N66" s="7"/>
      <c r="O66" s="7"/>
      <c r="P66" s="7"/>
      <c r="Q66" s="7"/>
      <c r="R66" s="7"/>
      <c r="S66" s="7"/>
      <c r="U66" s="101"/>
      <c r="V66" s="103"/>
      <c r="W66" s="48"/>
      <c r="X66" s="104"/>
      <c r="Y66" s="104"/>
      <c r="Z66" s="104"/>
    </row>
  </sheetData>
  <mergeCells count="25">
    <mergeCell ref="C6:Y6"/>
    <mergeCell ref="D11:G11"/>
    <mergeCell ref="C52:R54"/>
    <mergeCell ref="C51:R51"/>
    <mergeCell ref="C2:V2"/>
    <mergeCell ref="C7:Y9"/>
    <mergeCell ref="C10:Y10"/>
    <mergeCell ref="V46:W46"/>
    <mergeCell ref="V47:W47"/>
    <mergeCell ref="V40:W40"/>
    <mergeCell ref="V41:W41"/>
    <mergeCell ref="V35:W35"/>
    <mergeCell ref="V36:W36"/>
    <mergeCell ref="C3:Y4"/>
    <mergeCell ref="D12:G12"/>
    <mergeCell ref="D14:G23"/>
    <mergeCell ref="D34:H43"/>
    <mergeCell ref="V43:Y44"/>
    <mergeCell ref="X65:Z66"/>
    <mergeCell ref="U65:V66"/>
    <mergeCell ref="C32:R32"/>
    <mergeCell ref="D56:R65"/>
    <mergeCell ref="V33:Y33"/>
    <mergeCell ref="V38:Y38"/>
    <mergeCell ref="V39:Y39"/>
  </mergeCells>
  <conditionalFormatting sqref="V37:W37 V42:W42 V48:W48">
    <cfRule type="containsText" dxfId="29" priority="1" operator="containsText" text="Correct">
      <formula>NOT(ISERROR(SEARCH("Correct",V37)))</formula>
    </cfRule>
    <cfRule type="containsText" dxfId="28" priority="2" operator="containsText" text="Try again!">
      <formula>NOT(ISERROR(SEARCH("Try again!",V37)))</formula>
    </cfRule>
  </conditionalFormatting>
  <hyperlinks>
    <hyperlink ref="X65:Z66" location="NavCell_P5" display="Next page" xr:uid="{0746A250-BC80-43A6-AFBF-FB80DE59BEFE}"/>
    <hyperlink ref="U65:V66" location="NavCell_P3" display="Previous page" xr:uid="{9D5843D2-ABBB-4D1D-8CF8-931DB3C2A479}"/>
  </hyperlinks>
  <pageMargins left="0.7" right="0.7" top="0.75" bottom="0.75" header="0.3" footer="0.3"/>
  <pageSetup orientation="portrait" verticalDpi="30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A9C8B2-66F8-4FD6-AA3C-7BA22F17B412}">
          <x14:formula1>
            <xm:f>Backend_P3!$K$13:$K$16</xm:f>
          </x14:formula1>
          <xm:sqref>D12</xm:sqref>
        </x14:dataValidation>
        <x14:dataValidation type="list" allowBlank="1" showInputMessage="1" showErrorMessage="1" xr:uid="{45268D3F-09A0-42E4-8EA8-85C3148096E5}">
          <x14:formula1>
            <xm:f>Backend_P3!$W$3:$Y$3</xm:f>
          </x14:formula1>
          <xm:sqref>V36</xm:sqref>
        </x14:dataValidation>
        <x14:dataValidation type="list" allowBlank="1" showInputMessage="1" showErrorMessage="1" xr:uid="{8636923A-3C82-4C51-9439-C6F8F213FA92}">
          <x14:formula1>
            <xm:f>Backend_P3!$W$4:$Y$4</xm:f>
          </x14:formula1>
          <xm:sqref>V41</xm:sqref>
        </x14:dataValidation>
        <x14:dataValidation type="list" allowBlank="1" showInputMessage="1" showErrorMessage="1" xr:uid="{BB1FA01A-2C41-49FC-9FFE-B980A42A0027}">
          <x14:formula1>
            <xm:f>Backend_P3!$W$5:$Y$5</xm:f>
          </x14:formula1>
          <xm:sqref>V47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5AC79-4514-7E4C-BECF-CA78286E04B8}">
  <sheetPr codeName="Sheet7">
    <tabColor theme="8" tint="0.79998168889431442"/>
  </sheetPr>
  <dimension ref="A1:Q60"/>
  <sheetViews>
    <sheetView zoomScaleNormal="100" workbookViewId="0">
      <selection activeCell="A7" sqref="A7"/>
    </sheetView>
  </sheetViews>
  <sheetFormatPr defaultColWidth="8.875" defaultRowHeight="14.45"/>
  <cols>
    <col min="1" max="1" width="0.25" style="3" customWidth="1"/>
    <col min="2" max="2" width="1.625" style="3" customWidth="1"/>
    <col min="3" max="3" width="1.875" style="3" customWidth="1"/>
    <col min="4" max="6" width="9.375" style="3" customWidth="1"/>
    <col min="7" max="8" width="11.125" style="3" customWidth="1"/>
    <col min="9" max="9" width="5.625" style="3" customWidth="1"/>
    <col min="10" max="10" width="9.375" style="3" customWidth="1"/>
    <col min="11" max="11" width="11.375" style="3" customWidth="1"/>
    <col min="12" max="13" width="1.875" style="3" customWidth="1"/>
    <col min="14" max="15" width="11.125" style="3" customWidth="1"/>
    <col min="16" max="16" width="1.875" style="3" customWidth="1"/>
    <col min="17" max="16384" width="8.875" style="3"/>
  </cols>
  <sheetData>
    <row r="1" spans="1:17" ht="11.25" customHeight="1">
      <c r="A1" s="52" t="s">
        <v>158</v>
      </c>
    </row>
    <row r="2" spans="1:17" ht="30" customHeight="1">
      <c r="A2" s="52" t="s">
        <v>159</v>
      </c>
      <c r="C2" s="184" t="s">
        <v>158</v>
      </c>
      <c r="D2" s="184"/>
      <c r="E2" s="184"/>
      <c r="F2" s="184"/>
      <c r="G2" s="184"/>
      <c r="H2" s="184"/>
      <c r="I2" s="184"/>
      <c r="J2" s="184"/>
      <c r="K2" s="184"/>
    </row>
    <row r="3" spans="1:17" ht="38.1" customHeight="1">
      <c r="A3" s="52" t="s">
        <v>160</v>
      </c>
      <c r="C3" s="216" t="s">
        <v>159</v>
      </c>
      <c r="D3" s="216"/>
      <c r="E3" s="216"/>
      <c r="F3" s="216"/>
      <c r="G3" s="216"/>
      <c r="H3" s="216"/>
      <c r="I3" s="216"/>
      <c r="J3" s="216"/>
      <c r="K3" s="216"/>
    </row>
    <row r="4" spans="1:17" ht="8.25" customHeight="1" thickBot="1">
      <c r="A4" s="52" t="s">
        <v>161</v>
      </c>
      <c r="C4" s="35"/>
      <c r="D4" s="35"/>
      <c r="E4" s="35"/>
      <c r="F4" s="35"/>
      <c r="G4" s="35"/>
      <c r="H4" s="35"/>
      <c r="I4" s="35"/>
      <c r="J4" s="35"/>
      <c r="K4" s="35"/>
      <c r="L4" s="35"/>
      <c r="M4" s="39"/>
      <c r="N4" s="39"/>
      <c r="O4" s="39"/>
      <c r="P4" s="39"/>
      <c r="Q4" s="39"/>
    </row>
    <row r="5" spans="1:17" ht="32.1" customHeight="1" thickTop="1">
      <c r="A5" s="52" t="s">
        <v>162</v>
      </c>
      <c r="C5" s="217" t="s">
        <v>163</v>
      </c>
      <c r="D5" s="217"/>
      <c r="E5" s="217"/>
      <c r="F5" s="217"/>
      <c r="G5" s="217"/>
      <c r="H5" s="217"/>
      <c r="I5" s="217"/>
      <c r="J5" s="217"/>
      <c r="K5" s="217"/>
      <c r="L5" s="7"/>
      <c r="M5" s="39"/>
      <c r="N5" s="39"/>
      <c r="O5" s="39"/>
      <c r="P5" s="39"/>
      <c r="Q5" s="39"/>
    </row>
    <row r="6" spans="1:17" ht="6.95" customHeight="1">
      <c r="A6" s="52" t="s">
        <v>164</v>
      </c>
      <c r="C6" s="76"/>
      <c r="D6" s="51"/>
      <c r="E6" s="51"/>
      <c r="F6" s="51"/>
      <c r="G6" s="51"/>
      <c r="H6" s="51"/>
      <c r="I6" s="51"/>
      <c r="J6" s="51"/>
      <c r="K6" s="51"/>
      <c r="L6" s="7"/>
      <c r="M6" s="39"/>
      <c r="N6" s="39"/>
      <c r="O6" s="39"/>
      <c r="P6" s="39"/>
      <c r="Q6" s="39"/>
    </row>
    <row r="7" spans="1:17" ht="15" customHeight="1">
      <c r="A7" s="52" t="s">
        <v>55</v>
      </c>
      <c r="C7" s="162" t="s">
        <v>165</v>
      </c>
      <c r="D7" s="162"/>
      <c r="E7" s="162"/>
      <c r="F7" s="162"/>
      <c r="G7" s="162"/>
      <c r="H7" s="162"/>
      <c r="I7" s="162"/>
      <c r="J7" s="162"/>
      <c r="K7" s="162"/>
      <c r="L7" s="7"/>
      <c r="M7" s="39"/>
      <c r="N7" s="39"/>
      <c r="O7" s="39"/>
      <c r="P7" s="39"/>
      <c r="Q7" s="39"/>
    </row>
    <row r="8" spans="1:17" ht="12.95" customHeight="1">
      <c r="A8" s="52"/>
      <c r="C8" s="162"/>
      <c r="D8" s="162"/>
      <c r="E8" s="162"/>
      <c r="F8" s="162"/>
      <c r="G8" s="162"/>
      <c r="H8" s="162"/>
      <c r="I8" s="162"/>
      <c r="J8" s="162"/>
      <c r="K8" s="162"/>
      <c r="L8" s="7"/>
      <c r="M8" s="39"/>
      <c r="N8" s="39"/>
      <c r="O8" s="39"/>
      <c r="P8" s="39"/>
      <c r="Q8" s="39"/>
    </row>
    <row r="9" spans="1:17" ht="18" customHeight="1">
      <c r="C9" s="162" t="s">
        <v>166</v>
      </c>
      <c r="D9" s="162"/>
      <c r="E9" s="162"/>
      <c r="F9" s="162"/>
      <c r="G9" s="162"/>
      <c r="H9" s="162"/>
      <c r="I9" s="162"/>
      <c r="J9" s="162"/>
      <c r="K9" s="162"/>
      <c r="L9" s="7"/>
      <c r="M9" s="39"/>
      <c r="N9" s="39"/>
      <c r="O9" s="39"/>
      <c r="P9" s="39"/>
      <c r="Q9" s="39"/>
    </row>
    <row r="10" spans="1:17" ht="7.5" customHeight="1" thickBot="1">
      <c r="C10" s="76"/>
      <c r="D10" s="76"/>
      <c r="E10" s="76"/>
      <c r="F10" s="76"/>
      <c r="G10" s="76"/>
      <c r="H10" s="76"/>
      <c r="I10" s="76"/>
      <c r="J10" s="76"/>
      <c r="K10" s="76"/>
      <c r="L10" s="7"/>
      <c r="M10" s="39"/>
      <c r="N10" s="39"/>
      <c r="O10" s="39"/>
      <c r="P10" s="39"/>
      <c r="Q10" s="39"/>
    </row>
    <row r="11" spans="1:17" ht="18.75" customHeight="1" thickBot="1">
      <c r="C11" s="7"/>
      <c r="D11" s="222"/>
      <c r="E11" s="222"/>
      <c r="F11" s="222"/>
      <c r="G11" s="222"/>
      <c r="H11" s="222"/>
      <c r="I11" s="222"/>
      <c r="J11" s="222"/>
      <c r="K11" s="230"/>
      <c r="L11" s="7"/>
      <c r="M11" s="39"/>
      <c r="N11" s="39"/>
      <c r="O11" s="39"/>
      <c r="P11" s="39"/>
      <c r="Q11" s="39"/>
    </row>
    <row r="12" spans="1:17" ht="18.75" customHeight="1" thickBot="1">
      <c r="C12" s="7"/>
      <c r="D12" s="222"/>
      <c r="E12" s="222"/>
      <c r="F12" s="222"/>
      <c r="G12" s="222"/>
      <c r="H12" s="222"/>
      <c r="I12" s="222"/>
      <c r="J12" s="222"/>
      <c r="K12" s="230"/>
      <c r="L12" s="7"/>
      <c r="M12" s="39"/>
      <c r="N12" s="39"/>
      <c r="O12" s="39"/>
      <c r="P12" s="39"/>
      <c r="Q12" s="39"/>
    </row>
    <row r="13" spans="1:17" ht="18.75" customHeight="1" thickBot="1">
      <c r="C13" s="7"/>
      <c r="D13" s="222"/>
      <c r="E13" s="222"/>
      <c r="F13" s="222"/>
      <c r="G13" s="222"/>
      <c r="H13" s="222"/>
      <c r="I13" s="222"/>
      <c r="J13" s="222"/>
      <c r="K13" s="230"/>
      <c r="L13" s="7"/>
      <c r="M13" s="39"/>
      <c r="N13" s="39"/>
      <c r="O13" s="39"/>
      <c r="P13" s="39"/>
      <c r="Q13" s="39"/>
    </row>
    <row r="14" spans="1:17" ht="18.75" customHeight="1" thickBot="1">
      <c r="C14" s="7"/>
      <c r="D14" s="231"/>
      <c r="E14" s="231"/>
      <c r="F14" s="231"/>
      <c r="G14" s="231"/>
      <c r="H14" s="231"/>
      <c r="I14" s="231"/>
      <c r="J14" s="231"/>
      <c r="K14" s="232"/>
      <c r="L14" s="7"/>
      <c r="M14" s="39"/>
      <c r="N14" s="39"/>
      <c r="O14" s="39"/>
      <c r="P14" s="39"/>
      <c r="Q14" s="39"/>
    </row>
    <row r="15" spans="1:17" ht="10.5" customHeight="1">
      <c r="C15" s="76"/>
      <c r="D15" s="76"/>
      <c r="E15" s="76"/>
      <c r="F15" s="76"/>
      <c r="G15" s="76"/>
      <c r="H15" s="76"/>
      <c r="I15" s="76"/>
      <c r="J15" s="76"/>
      <c r="K15" s="76"/>
      <c r="L15" s="7"/>
      <c r="M15" s="39"/>
      <c r="N15" s="39"/>
      <c r="O15" s="39"/>
      <c r="P15" s="39"/>
      <c r="Q15" s="39"/>
    </row>
    <row r="16" spans="1:17" ht="6" customHeight="1">
      <c r="C16" s="162" t="s">
        <v>167</v>
      </c>
      <c r="D16" s="162"/>
      <c r="E16" s="162"/>
      <c r="F16" s="162"/>
      <c r="G16" s="162"/>
      <c r="H16" s="162"/>
      <c r="I16" s="162"/>
      <c r="J16" s="162"/>
      <c r="K16" s="162"/>
      <c r="L16" s="7"/>
      <c r="M16" s="39"/>
      <c r="N16" s="39"/>
      <c r="O16" s="39"/>
      <c r="P16" s="39"/>
      <c r="Q16" s="39"/>
    </row>
    <row r="17" spans="3:17" ht="15" customHeight="1">
      <c r="C17" s="162"/>
      <c r="D17" s="162"/>
      <c r="E17" s="162"/>
      <c r="F17" s="162"/>
      <c r="G17" s="162"/>
      <c r="H17" s="162"/>
      <c r="I17" s="162"/>
      <c r="J17" s="162"/>
      <c r="K17" s="162"/>
      <c r="L17" s="7"/>
      <c r="M17" s="39"/>
      <c r="N17" s="39"/>
      <c r="O17" s="39"/>
      <c r="P17" s="39"/>
      <c r="Q17" s="39"/>
    </row>
    <row r="18" spans="3:17" ht="15" customHeight="1">
      <c r="C18" s="162"/>
      <c r="D18" s="162"/>
      <c r="E18" s="162"/>
      <c r="F18" s="162"/>
      <c r="G18" s="162"/>
      <c r="H18" s="162"/>
      <c r="I18" s="162"/>
      <c r="J18" s="162"/>
      <c r="K18" s="162"/>
      <c r="L18" s="7"/>
      <c r="M18" s="39"/>
      <c r="N18" s="39"/>
      <c r="O18" s="39"/>
      <c r="P18" s="39"/>
      <c r="Q18" s="39"/>
    </row>
    <row r="19" spans="3:17" ht="15" customHeight="1">
      <c r="C19" s="162"/>
      <c r="D19" s="162"/>
      <c r="E19" s="162"/>
      <c r="F19" s="162"/>
      <c r="G19" s="162"/>
      <c r="H19" s="162"/>
      <c r="I19" s="162"/>
      <c r="J19" s="162"/>
      <c r="K19" s="162"/>
      <c r="L19" s="7"/>
      <c r="M19" s="39"/>
      <c r="N19" s="39"/>
      <c r="O19" s="39"/>
      <c r="P19" s="39"/>
      <c r="Q19" s="39"/>
    </row>
    <row r="20" spans="3:17" ht="7.5" customHeight="1" thickBot="1">
      <c r="C20" s="76"/>
      <c r="D20" s="76"/>
      <c r="E20" s="76"/>
      <c r="F20" s="76"/>
      <c r="G20" s="76"/>
      <c r="H20" s="76"/>
      <c r="I20" s="76"/>
      <c r="J20" s="76"/>
      <c r="K20" s="76"/>
      <c r="L20" s="7"/>
      <c r="M20" s="39"/>
      <c r="N20" s="39"/>
      <c r="O20" s="39"/>
      <c r="P20" s="39"/>
      <c r="Q20" s="39"/>
    </row>
    <row r="21" spans="3:17" ht="18.75" customHeight="1" thickBot="1">
      <c r="C21" s="7"/>
      <c r="D21" s="222"/>
      <c r="E21" s="222"/>
      <c r="F21" s="222"/>
      <c r="G21" s="222"/>
      <c r="H21" s="222"/>
      <c r="I21" s="222"/>
      <c r="J21" s="222"/>
      <c r="K21" s="230"/>
      <c r="L21" s="7"/>
      <c r="M21" s="39"/>
      <c r="N21" s="39"/>
      <c r="O21" s="39"/>
      <c r="P21" s="39"/>
      <c r="Q21" s="39"/>
    </row>
    <row r="22" spans="3:17" ht="18.75" customHeight="1" thickBot="1">
      <c r="C22" s="7"/>
      <c r="D22" s="222"/>
      <c r="E22" s="222"/>
      <c r="F22" s="222"/>
      <c r="G22" s="222"/>
      <c r="H22" s="222"/>
      <c r="I22" s="222"/>
      <c r="J22" s="222"/>
      <c r="K22" s="230"/>
      <c r="L22" s="7"/>
      <c r="M22" s="39"/>
      <c r="N22" s="39"/>
      <c r="O22" s="39"/>
      <c r="P22" s="39"/>
      <c r="Q22" s="39"/>
    </row>
    <row r="23" spans="3:17" ht="18.75" customHeight="1" thickBot="1">
      <c r="C23" s="7"/>
      <c r="D23" s="222"/>
      <c r="E23" s="222"/>
      <c r="F23" s="222"/>
      <c r="G23" s="222"/>
      <c r="H23" s="222"/>
      <c r="I23" s="222"/>
      <c r="J23" s="222"/>
      <c r="K23" s="230"/>
      <c r="L23" s="7"/>
      <c r="M23" s="39"/>
      <c r="N23" s="39"/>
      <c r="O23" s="39"/>
      <c r="P23" s="39"/>
      <c r="Q23" s="39"/>
    </row>
    <row r="24" spans="3:17" ht="18.75" customHeight="1" thickBot="1">
      <c r="C24" s="7"/>
      <c r="D24" s="231"/>
      <c r="E24" s="231"/>
      <c r="F24" s="231"/>
      <c r="G24" s="231"/>
      <c r="H24" s="231"/>
      <c r="I24" s="231"/>
      <c r="J24" s="231"/>
      <c r="K24" s="232"/>
      <c r="L24" s="7"/>
      <c r="M24" s="39"/>
      <c r="N24" s="39"/>
      <c r="O24" s="39"/>
      <c r="P24" s="39"/>
      <c r="Q24" s="39"/>
    </row>
    <row r="25" spans="3:17" ht="7.5" customHeight="1">
      <c r="C25" s="76"/>
      <c r="D25" s="76"/>
      <c r="E25" s="76"/>
      <c r="F25" s="76"/>
      <c r="G25" s="76"/>
      <c r="H25" s="76"/>
      <c r="I25" s="76"/>
      <c r="J25" s="76"/>
      <c r="K25" s="76"/>
      <c r="L25" s="7"/>
      <c r="M25" s="39"/>
      <c r="N25" s="39"/>
      <c r="O25" s="39"/>
      <c r="P25" s="39"/>
      <c r="Q25" s="39"/>
    </row>
    <row r="26" spans="3:17">
      <c r="C26" s="162" t="s">
        <v>168</v>
      </c>
      <c r="D26" s="162"/>
      <c r="E26" s="162"/>
      <c r="F26" s="162"/>
      <c r="G26" s="162"/>
      <c r="H26" s="162"/>
      <c r="I26" s="162"/>
      <c r="J26" s="162"/>
      <c r="K26" s="162"/>
      <c r="L26" s="7"/>
      <c r="M26" s="39"/>
      <c r="N26" s="39"/>
      <c r="O26" s="39"/>
      <c r="P26" s="39"/>
      <c r="Q26" s="39"/>
    </row>
    <row r="27" spans="3:17" ht="15.95" customHeight="1">
      <c r="C27" s="162"/>
      <c r="D27" s="162"/>
      <c r="E27" s="162"/>
      <c r="F27" s="162"/>
      <c r="G27" s="162"/>
      <c r="H27" s="162"/>
      <c r="I27" s="162"/>
      <c r="J27" s="162"/>
      <c r="K27" s="162"/>
      <c r="L27" s="7"/>
      <c r="M27" s="39"/>
      <c r="N27" s="39"/>
      <c r="O27" s="39"/>
      <c r="P27" s="39"/>
      <c r="Q27" s="39"/>
    </row>
    <row r="28" spans="3:17" ht="39" customHeight="1">
      <c r="C28" s="162" t="s">
        <v>169</v>
      </c>
      <c r="D28" s="162"/>
      <c r="E28" s="162"/>
      <c r="F28" s="162"/>
      <c r="G28" s="162"/>
      <c r="H28" s="162"/>
      <c r="I28" s="162"/>
      <c r="J28" s="162"/>
      <c r="K28" s="162"/>
      <c r="L28" s="7"/>
      <c r="M28" s="39"/>
      <c r="N28" s="39"/>
      <c r="O28" s="39"/>
      <c r="P28" s="39"/>
      <c r="Q28" s="39"/>
    </row>
    <row r="29" spans="3:17" ht="7.5" customHeight="1" thickBot="1">
      <c r="C29" s="76"/>
      <c r="D29" s="76"/>
      <c r="E29" s="76"/>
      <c r="F29" s="76"/>
      <c r="G29" s="76"/>
      <c r="H29" s="76"/>
      <c r="I29" s="76"/>
      <c r="J29" s="76"/>
      <c r="K29" s="76"/>
      <c r="L29" s="7"/>
      <c r="M29" s="39"/>
      <c r="N29" s="39"/>
      <c r="O29" s="39"/>
      <c r="P29" s="39"/>
      <c r="Q29" s="39"/>
    </row>
    <row r="30" spans="3:17" ht="18.75" customHeight="1" thickBot="1">
      <c r="C30" s="7"/>
      <c r="D30" s="222"/>
      <c r="E30" s="222"/>
      <c r="F30" s="222"/>
      <c r="G30" s="222"/>
      <c r="H30" s="222"/>
      <c r="I30" s="222"/>
      <c r="J30" s="222"/>
      <c r="K30" s="230"/>
      <c r="L30" s="7"/>
      <c r="M30" s="39"/>
      <c r="N30" s="39"/>
      <c r="O30" s="39"/>
      <c r="P30" s="39"/>
      <c r="Q30" s="39"/>
    </row>
    <row r="31" spans="3:17" ht="18.75" customHeight="1" thickBot="1">
      <c r="C31" s="7"/>
      <c r="D31" s="222"/>
      <c r="E31" s="222"/>
      <c r="F31" s="222"/>
      <c r="G31" s="222"/>
      <c r="H31" s="222"/>
      <c r="I31" s="222"/>
      <c r="J31" s="222"/>
      <c r="K31" s="230"/>
      <c r="L31" s="7"/>
      <c r="M31" s="39"/>
      <c r="N31" s="39"/>
      <c r="O31" s="39"/>
      <c r="P31" s="39"/>
      <c r="Q31" s="39"/>
    </row>
    <row r="32" spans="3:17" ht="18.75" customHeight="1" thickBot="1">
      <c r="C32" s="7"/>
      <c r="D32" s="222"/>
      <c r="E32" s="222"/>
      <c r="F32" s="222"/>
      <c r="G32" s="222"/>
      <c r="H32" s="222"/>
      <c r="I32" s="222"/>
      <c r="J32" s="222"/>
      <c r="K32" s="230"/>
      <c r="L32" s="7"/>
      <c r="M32" s="39"/>
      <c r="N32" s="39"/>
      <c r="O32" s="39"/>
      <c r="P32" s="39"/>
      <c r="Q32" s="39"/>
    </row>
    <row r="33" spans="3:17" ht="18.75" customHeight="1" thickBot="1">
      <c r="C33" s="7"/>
      <c r="D33" s="231"/>
      <c r="E33" s="231"/>
      <c r="F33" s="231"/>
      <c r="G33" s="231"/>
      <c r="H33" s="231"/>
      <c r="I33" s="231"/>
      <c r="J33" s="231"/>
      <c r="K33" s="232"/>
      <c r="L33" s="7"/>
      <c r="M33" s="39"/>
      <c r="N33" s="39"/>
      <c r="O33" s="39"/>
      <c r="P33" s="39"/>
      <c r="Q33" s="39"/>
    </row>
    <row r="34" spans="3:17" ht="7.5" customHeight="1">
      <c r="C34" s="76"/>
      <c r="D34" s="76"/>
      <c r="E34" s="76"/>
      <c r="F34" s="76"/>
      <c r="G34" s="76"/>
      <c r="H34" s="76"/>
      <c r="I34" s="76"/>
      <c r="J34" s="76"/>
      <c r="K34" s="76"/>
      <c r="L34" s="7"/>
      <c r="M34" s="39"/>
      <c r="N34" s="39"/>
      <c r="O34" s="39"/>
      <c r="P34" s="39"/>
      <c r="Q34" s="39"/>
    </row>
    <row r="35" spans="3:17" ht="15" customHeight="1">
      <c r="C35" s="162" t="s">
        <v>170</v>
      </c>
      <c r="D35" s="162"/>
      <c r="E35" s="162"/>
      <c r="F35" s="162"/>
      <c r="G35" s="162"/>
      <c r="H35" s="162"/>
      <c r="I35" s="162"/>
      <c r="J35" s="162"/>
      <c r="K35" s="162"/>
      <c r="L35" s="7"/>
      <c r="M35" s="39"/>
      <c r="N35" s="39"/>
      <c r="O35" s="39"/>
      <c r="P35" s="39"/>
      <c r="Q35" s="39"/>
    </row>
    <row r="36" spans="3:17" ht="15" customHeight="1">
      <c r="C36" s="162"/>
      <c r="D36" s="162"/>
      <c r="E36" s="162"/>
      <c r="F36" s="162"/>
      <c r="G36" s="162"/>
      <c r="H36" s="162"/>
      <c r="I36" s="162"/>
      <c r="J36" s="162"/>
      <c r="K36" s="162"/>
      <c r="L36" s="7"/>
      <c r="M36" s="39"/>
      <c r="N36" s="39"/>
      <c r="O36" s="39"/>
      <c r="P36" s="39"/>
      <c r="Q36" s="39"/>
    </row>
    <row r="37" spans="3:17" ht="15" customHeight="1">
      <c r="C37" s="162"/>
      <c r="D37" s="162"/>
      <c r="E37" s="162"/>
      <c r="F37" s="162"/>
      <c r="G37" s="162"/>
      <c r="H37" s="162"/>
      <c r="I37" s="162"/>
      <c r="J37" s="162"/>
      <c r="K37" s="162"/>
      <c r="L37" s="7"/>
      <c r="M37" s="39"/>
      <c r="N37" s="39"/>
      <c r="O37" s="39"/>
      <c r="P37" s="39"/>
      <c r="Q37" s="39"/>
    </row>
    <row r="38" spans="3:17" ht="7.5" customHeight="1" thickBot="1">
      <c r="C38" s="76"/>
      <c r="D38" s="76"/>
      <c r="E38" s="76"/>
      <c r="F38" s="76"/>
      <c r="G38" s="76"/>
      <c r="H38" s="76"/>
      <c r="I38" s="76"/>
      <c r="J38" s="76"/>
      <c r="K38" s="76"/>
      <c r="L38" s="7"/>
      <c r="M38" s="39"/>
      <c r="N38" s="39"/>
      <c r="O38" s="39"/>
      <c r="P38" s="39"/>
      <c r="Q38" s="39"/>
    </row>
    <row r="39" spans="3:17" ht="18.75" customHeight="1">
      <c r="C39" s="7"/>
      <c r="D39" s="222"/>
      <c r="E39" s="223"/>
      <c r="F39" s="223"/>
      <c r="G39" s="223"/>
      <c r="H39" s="223"/>
      <c r="I39" s="223"/>
      <c r="J39" s="223"/>
      <c r="K39" s="224"/>
      <c r="L39" s="7"/>
      <c r="M39" s="39"/>
      <c r="N39" s="39"/>
      <c r="O39" s="39"/>
      <c r="P39" s="39"/>
      <c r="Q39" s="39"/>
    </row>
    <row r="40" spans="3:17" ht="18.75" customHeight="1">
      <c r="C40" s="7"/>
      <c r="D40" s="225"/>
      <c r="E40" s="202"/>
      <c r="F40" s="202"/>
      <c r="G40" s="202"/>
      <c r="H40" s="202"/>
      <c r="I40" s="202"/>
      <c r="J40" s="202"/>
      <c r="K40" s="226"/>
      <c r="L40" s="7"/>
      <c r="M40" s="39"/>
      <c r="N40" s="39"/>
      <c r="O40" s="39"/>
      <c r="P40" s="39"/>
      <c r="Q40" s="39"/>
    </row>
    <row r="41" spans="3:17" ht="18.75" customHeight="1">
      <c r="C41" s="7"/>
      <c r="D41" s="225"/>
      <c r="E41" s="202"/>
      <c r="F41" s="202"/>
      <c r="G41" s="202"/>
      <c r="H41" s="202"/>
      <c r="I41" s="202"/>
      <c r="J41" s="202"/>
      <c r="K41" s="226"/>
      <c r="L41" s="7"/>
      <c r="M41" s="39"/>
      <c r="N41" s="39"/>
      <c r="O41" s="39"/>
      <c r="P41" s="39"/>
      <c r="Q41" s="39"/>
    </row>
    <row r="42" spans="3:17" ht="18.75" customHeight="1" thickBot="1">
      <c r="C42" s="7"/>
      <c r="D42" s="227"/>
      <c r="E42" s="228"/>
      <c r="F42" s="228"/>
      <c r="G42" s="228"/>
      <c r="H42" s="228"/>
      <c r="I42" s="228"/>
      <c r="J42" s="228"/>
      <c r="K42" s="229"/>
      <c r="L42" s="7"/>
      <c r="M42" s="39"/>
      <c r="N42" s="39"/>
      <c r="O42" s="39"/>
      <c r="P42" s="39"/>
      <c r="Q42" s="39"/>
    </row>
    <row r="43" spans="3:17" ht="11.25" customHeight="1">
      <c r="C43" s="7"/>
      <c r="D43" s="7"/>
      <c r="E43" s="7"/>
      <c r="F43" s="7"/>
      <c r="G43" s="7"/>
      <c r="H43" s="7"/>
      <c r="I43" s="7"/>
      <c r="J43" s="7"/>
      <c r="K43" s="7"/>
      <c r="L43" s="7"/>
      <c r="M43" s="39"/>
      <c r="N43" s="39"/>
      <c r="O43" s="39"/>
      <c r="P43" s="39"/>
      <c r="Q43" s="39"/>
    </row>
    <row r="44" spans="3:17" ht="11.25" customHeight="1" thickBot="1">
      <c r="M44" s="39"/>
      <c r="N44" s="39"/>
      <c r="O44" s="39"/>
      <c r="P44" s="39"/>
      <c r="Q44" s="39"/>
    </row>
    <row r="45" spans="3:17" ht="11.25" customHeight="1">
      <c r="G45" s="218" t="s">
        <v>48</v>
      </c>
      <c r="H45" s="219"/>
      <c r="I45" s="46"/>
      <c r="J45" s="104" t="s">
        <v>49</v>
      </c>
      <c r="K45" s="104"/>
      <c r="L45" s="104"/>
      <c r="O45" s="39"/>
      <c r="P45" s="39"/>
      <c r="Q45" s="39"/>
    </row>
    <row r="46" spans="3:17" ht="11.25" customHeight="1" thickBot="1">
      <c r="G46" s="220"/>
      <c r="H46" s="221"/>
      <c r="I46" s="46"/>
      <c r="J46" s="104"/>
      <c r="K46" s="104"/>
      <c r="L46" s="104"/>
      <c r="O46" s="39"/>
      <c r="P46" s="39"/>
      <c r="Q46" s="39"/>
    </row>
    <row r="47" spans="3:17">
      <c r="O47" s="39"/>
      <c r="P47" s="39"/>
      <c r="Q47" s="39"/>
    </row>
    <row r="58" ht="11.25" customHeight="1"/>
    <row r="59" ht="11.25" customHeight="1"/>
    <row r="60" ht="11.25" customHeight="1"/>
  </sheetData>
  <mergeCells count="15">
    <mergeCell ref="D11:K14"/>
    <mergeCell ref="D21:K24"/>
    <mergeCell ref="C26:K27"/>
    <mergeCell ref="D30:K33"/>
    <mergeCell ref="C28:K28"/>
    <mergeCell ref="J45:L46"/>
    <mergeCell ref="G45:H46"/>
    <mergeCell ref="D39:K42"/>
    <mergeCell ref="C16:K19"/>
    <mergeCell ref="C35:K37"/>
    <mergeCell ref="C2:K2"/>
    <mergeCell ref="C3:K3"/>
    <mergeCell ref="C7:K8"/>
    <mergeCell ref="C9:K9"/>
    <mergeCell ref="C5:K5"/>
  </mergeCells>
  <hyperlinks>
    <hyperlink ref="J45:L46" location="NavCell_P0_3" display="ddd" xr:uid="{3F796380-6B4A-497C-8787-7BC53D790677}"/>
    <hyperlink ref="G45:H46" location="NavCell_P4" display="Previous sheet" xr:uid="{C256B722-9498-4E61-9B8F-01605952007D}"/>
  </hyperlinks>
  <pageMargins left="0.7" right="0.7" top="0.75" bottom="0.75" header="0.3" footer="0.3"/>
  <pageSetup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6CC87-34F1-4CC3-B3E5-FB4E48BC1DBC}">
  <sheetPr codeName="Sheet9">
    <tabColor theme="9" tint="0.79998168889431442"/>
  </sheetPr>
  <dimension ref="B2:C33"/>
  <sheetViews>
    <sheetView workbookViewId="0">
      <selection activeCell="F29" sqref="F29"/>
    </sheetView>
  </sheetViews>
  <sheetFormatPr defaultColWidth="8.875" defaultRowHeight="16.5"/>
  <cols>
    <col min="3" max="3" width="12" customWidth="1"/>
  </cols>
  <sheetData>
    <row r="2" spans="2:3">
      <c r="B2" t="s">
        <v>171</v>
      </c>
      <c r="C2" t="s">
        <v>172</v>
      </c>
    </row>
    <row r="3" spans="2:3">
      <c r="B3">
        <v>1990</v>
      </c>
      <c r="C3">
        <v>87</v>
      </c>
    </row>
    <row r="4" spans="2:3">
      <c r="B4">
        <v>1991</v>
      </c>
      <c r="C4">
        <v>90</v>
      </c>
    </row>
    <row r="5" spans="2:3">
      <c r="B5">
        <v>1992</v>
      </c>
      <c r="C5">
        <v>91</v>
      </c>
    </row>
    <row r="6" spans="2:3">
      <c r="B6">
        <v>1993</v>
      </c>
      <c r="C6">
        <v>93</v>
      </c>
    </row>
    <row r="7" spans="2:3">
      <c r="B7">
        <v>1994</v>
      </c>
      <c r="C7">
        <v>91</v>
      </c>
    </row>
    <row r="8" spans="2:3">
      <c r="B8">
        <v>1995</v>
      </c>
      <c r="C8">
        <v>90</v>
      </c>
    </row>
    <row r="9" spans="2:3">
      <c r="B9">
        <v>1996</v>
      </c>
      <c r="C9">
        <v>90</v>
      </c>
    </row>
    <row r="10" spans="2:3">
      <c r="B10">
        <v>1997</v>
      </c>
      <c r="C10">
        <v>85</v>
      </c>
    </row>
    <row r="11" spans="2:3">
      <c r="B11">
        <v>1998</v>
      </c>
      <c r="C11">
        <v>80</v>
      </c>
    </row>
    <row r="12" spans="2:3">
      <c r="B12">
        <v>1999</v>
      </c>
      <c r="C12">
        <v>80</v>
      </c>
    </row>
    <row r="13" spans="2:3">
      <c r="B13">
        <v>2000</v>
      </c>
      <c r="C13">
        <v>77</v>
      </c>
    </row>
    <row r="14" spans="2:3">
      <c r="B14">
        <v>2001</v>
      </c>
      <c r="C14">
        <v>79</v>
      </c>
    </row>
    <row r="15" spans="2:3">
      <c r="B15">
        <v>2002</v>
      </c>
      <c r="C15">
        <v>79</v>
      </c>
    </row>
    <row r="16" spans="2:3">
      <c r="B16">
        <v>2003</v>
      </c>
      <c r="C16">
        <v>81</v>
      </c>
    </row>
    <row r="17" spans="2:3">
      <c r="B17">
        <v>2004</v>
      </c>
      <c r="C17">
        <v>86</v>
      </c>
    </row>
    <row r="18" spans="2:3">
      <c r="B18">
        <v>2005</v>
      </c>
      <c r="C18">
        <v>87</v>
      </c>
    </row>
    <row r="19" spans="2:3">
      <c r="B19">
        <v>2006</v>
      </c>
      <c r="C19">
        <v>83</v>
      </c>
    </row>
    <row r="20" spans="2:3">
      <c r="B20">
        <v>2007</v>
      </c>
      <c r="C20">
        <v>85</v>
      </c>
    </row>
    <row r="21" spans="2:3">
      <c r="B21">
        <v>2008</v>
      </c>
      <c r="C21">
        <v>80</v>
      </c>
    </row>
    <row r="22" spans="2:3">
      <c r="B22">
        <v>2009</v>
      </c>
      <c r="C22">
        <v>85</v>
      </c>
    </row>
    <row r="23" spans="2:3">
      <c r="B23">
        <v>2010</v>
      </c>
      <c r="C23">
        <v>84</v>
      </c>
    </row>
    <row r="24" spans="2:3">
      <c r="B24">
        <v>2011</v>
      </c>
      <c r="C24">
        <v>87</v>
      </c>
    </row>
    <row r="25" spans="2:3">
      <c r="B25">
        <v>2012</v>
      </c>
      <c r="C25">
        <v>82</v>
      </c>
    </row>
    <row r="26" spans="2:3">
      <c r="B26">
        <v>2013</v>
      </c>
      <c r="C26">
        <v>79</v>
      </c>
    </row>
    <row r="27" spans="2:3">
      <c r="B27">
        <v>2014</v>
      </c>
      <c r="C27">
        <v>77</v>
      </c>
    </row>
    <row r="28" spans="2:3">
      <c r="B28">
        <v>2015</v>
      </c>
      <c r="C28">
        <v>83</v>
      </c>
    </row>
    <row r="29" spans="2:3">
      <c r="B29">
        <v>2016</v>
      </c>
      <c r="C29">
        <v>79</v>
      </c>
    </row>
    <row r="30" spans="2:3">
      <c r="B30">
        <v>2017</v>
      </c>
      <c r="C30">
        <v>76</v>
      </c>
    </row>
    <row r="31" spans="2:3">
      <c r="B31">
        <v>2018</v>
      </c>
      <c r="C31">
        <v>74</v>
      </c>
    </row>
    <row r="32" spans="2:3">
      <c r="B32">
        <v>2019</v>
      </c>
      <c r="C32">
        <v>73</v>
      </c>
    </row>
    <row r="33" spans="2:3">
      <c r="B33">
        <v>2020</v>
      </c>
      <c r="C33">
        <v>74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3C9B2-3DC4-4E8D-9E11-237B1710E66E}">
  <sheetPr codeName="Sheet10">
    <tabColor theme="9" tint="0.79998168889431442"/>
  </sheetPr>
  <dimension ref="B2:V21"/>
  <sheetViews>
    <sheetView workbookViewId="0">
      <selection activeCell="F29" sqref="F29"/>
    </sheetView>
  </sheetViews>
  <sheetFormatPr defaultColWidth="8.875" defaultRowHeight="16.5"/>
  <cols>
    <col min="2" max="2" width="21.5" customWidth="1"/>
    <col min="22" max="22" width="34.375" customWidth="1"/>
  </cols>
  <sheetData>
    <row r="2" spans="2:22">
      <c r="B2" t="s">
        <v>173</v>
      </c>
      <c r="C2" t="s">
        <v>174</v>
      </c>
      <c r="D2" t="s">
        <v>175</v>
      </c>
      <c r="E2" t="s">
        <v>176</v>
      </c>
      <c r="F2" t="s">
        <v>177</v>
      </c>
      <c r="G2" t="s">
        <v>178</v>
      </c>
      <c r="I2" t="s">
        <v>179</v>
      </c>
      <c r="J2" t="s">
        <v>180</v>
      </c>
      <c r="K2" t="s">
        <v>181</v>
      </c>
      <c r="L2" t="s">
        <v>182</v>
      </c>
      <c r="M2" t="s">
        <v>176</v>
      </c>
      <c r="N2" t="s">
        <v>183</v>
      </c>
      <c r="O2" t="s">
        <v>184</v>
      </c>
      <c r="P2" t="s">
        <v>185</v>
      </c>
      <c r="R2" t="s">
        <v>186</v>
      </c>
      <c r="S2" t="s">
        <v>187</v>
      </c>
      <c r="U2" t="s">
        <v>171</v>
      </c>
      <c r="V2" t="s">
        <v>188</v>
      </c>
    </row>
    <row r="3" spans="2:22">
      <c r="B3" t="s">
        <v>76</v>
      </c>
      <c r="C3" t="s">
        <v>66</v>
      </c>
      <c r="D3">
        <v>55</v>
      </c>
      <c r="E3" t="e">
        <v>#N/A</v>
      </c>
      <c r="F3">
        <f>IFERROR((840-Table3[[#This Row],[Y1]])/4+Table3[[#This Row],[Y1]],NA())</f>
        <v>251.25</v>
      </c>
      <c r="G3" t="e">
        <f>IFERROR((840-Table3[[#This Row],[Y2]])/2+Table3[[#This Row],[Y2]],NA())</f>
        <v>#N/A</v>
      </c>
      <c r="I3" t="s">
        <v>189</v>
      </c>
      <c r="J3">
        <v>5</v>
      </c>
      <c r="K3">
        <f>IF(B10=6,NA(),840)</f>
        <v>840</v>
      </c>
      <c r="L3">
        <v>5</v>
      </c>
      <c r="M3" t="e" cm="1">
        <f t="array" ref="M3">IF(ISERROR(INDEX(Table3[Y2],$B$10)),NA(),Table5[[#This Row],[Y2Val]])</f>
        <v>#N/A</v>
      </c>
      <c r="N3" t="e">
        <f>IF(ISERROR(Table5[[#This Row],[Curve2]]),NA(),840)</f>
        <v>#N/A</v>
      </c>
      <c r="O3" cm="1">
        <f t="array" ref="O3">INDEX(Table3[Curve 1],$B$10)</f>
        <v>251.25</v>
      </c>
      <c r="P3" t="e" cm="1">
        <f t="array" ref="P3">IFERROR(INDEX(Table3[Curve 2],$B$10),NA())</f>
        <v>#N/A</v>
      </c>
      <c r="R3" t="s">
        <v>190</v>
      </c>
      <c r="S3">
        <v>0.78</v>
      </c>
      <c r="U3">
        <v>2000</v>
      </c>
      <c r="V3">
        <v>273</v>
      </c>
    </row>
    <row r="4" spans="2:22">
      <c r="B4" t="s">
        <v>191</v>
      </c>
      <c r="C4" t="s">
        <v>192</v>
      </c>
      <c r="D4">
        <v>195</v>
      </c>
      <c r="E4" t="e">
        <v>#N/A</v>
      </c>
      <c r="F4">
        <f>IFERROR((840-Table3[[#This Row],[Y1]])/4+Table3[[#This Row],[Y1]],NA())</f>
        <v>356.25</v>
      </c>
      <c r="G4" t="e">
        <f>IFERROR((840-Table3[[#This Row],[Y2]])/2+Table3[[#This Row],[Y2]],NA())</f>
        <v>#N/A</v>
      </c>
      <c r="I4" t="s">
        <v>193</v>
      </c>
      <c r="J4">
        <v>7.5</v>
      </c>
      <c r="K4">
        <f>AVERAGE(K3,K5)</f>
        <v>545.625</v>
      </c>
      <c r="L4">
        <v>7.5</v>
      </c>
      <c r="M4" t="e" cm="1">
        <f t="array" ref="M4">IF(ISERROR(INDEX(Table3[Y2],$B$10)),NA(),Table5[[#This Row],[Y2Val]])</f>
        <v>#N/A</v>
      </c>
      <c r="N4" t="e">
        <f>AVERAGE(N3,N5)</f>
        <v>#N/A</v>
      </c>
      <c r="O4" cm="1">
        <f t="array" ref="O4">INDEX(Table3[Curve 1],$B$10)</f>
        <v>251.25</v>
      </c>
      <c r="P4" t="e" cm="1">
        <f t="array" ref="P4">IFERROR(INDEX(Table3[Curve 2],$B$10),NA())</f>
        <v>#N/A</v>
      </c>
      <c r="R4" t="s">
        <v>194</v>
      </c>
      <c r="S4">
        <v>0.11</v>
      </c>
      <c r="U4">
        <v>2001</v>
      </c>
      <c r="V4">
        <v>625</v>
      </c>
    </row>
    <row r="5" spans="2:22">
      <c r="B5" t="s">
        <v>195</v>
      </c>
      <c r="C5" t="s">
        <v>69</v>
      </c>
      <c r="D5">
        <v>335</v>
      </c>
      <c r="E5" t="e">
        <v>#N/A</v>
      </c>
      <c r="F5">
        <f>IFERROR((840-Table3[[#This Row],[Y1]])/4+Table3[[#This Row],[Y1]],NA())</f>
        <v>461.25</v>
      </c>
      <c r="G5" t="e">
        <f>IFERROR((840-Table3[[#This Row],[Y2]])/2+Table3[[#This Row],[Y2]],NA())</f>
        <v>#N/A</v>
      </c>
      <c r="I5" t="s">
        <v>196</v>
      </c>
      <c r="J5">
        <v>10</v>
      </c>
      <c r="K5">
        <f>Table5[[#This Row],[Curve1]]</f>
        <v>251.25</v>
      </c>
      <c r="L5">
        <v>10</v>
      </c>
      <c r="M5" t="e" cm="1">
        <f t="array" ref="M5">IF(ISERROR(INDEX(Table3[Y2],$B$10)),NA(),Table5[[#This Row],[Y2Val]])</f>
        <v>#N/A</v>
      </c>
      <c r="N5" t="e">
        <f>Table5[[#This Row],[Curve2]]</f>
        <v>#N/A</v>
      </c>
      <c r="O5" cm="1">
        <f t="array" ref="O5">INDEX(Table3[Curve 1],$B$10)</f>
        <v>251.25</v>
      </c>
      <c r="P5" t="e" cm="1">
        <f t="array" ref="P5">IFERROR(INDEX(Table3[Curve 2],$B$10),NA())</f>
        <v>#N/A</v>
      </c>
      <c r="R5" t="s">
        <v>197</v>
      </c>
      <c r="S5">
        <v>0.05</v>
      </c>
      <c r="U5">
        <v>2002</v>
      </c>
      <c r="V5">
        <v>340</v>
      </c>
    </row>
    <row r="6" spans="2:22">
      <c r="B6" t="s">
        <v>198</v>
      </c>
      <c r="C6" t="s">
        <v>71</v>
      </c>
      <c r="D6">
        <v>475</v>
      </c>
      <c r="E6">
        <v>615</v>
      </c>
      <c r="F6">
        <f>IFERROR((840-Table3[[#This Row],[Y1]])/4+Table3[[#This Row],[Y1]],NA())</f>
        <v>566.25</v>
      </c>
      <c r="G6">
        <f>IFERROR((840-Table3[[#This Row],[Y2]])/2+Table3[[#This Row],[Y2]],NA())</f>
        <v>727.5</v>
      </c>
      <c r="I6" t="s">
        <v>199</v>
      </c>
      <c r="J6">
        <v>15</v>
      </c>
      <c r="K6">
        <f>AVERAGE($K$8,Table5[[#This Row],[Curve1]])</f>
        <v>153.125</v>
      </c>
      <c r="L6">
        <v>15</v>
      </c>
      <c r="M6" t="e" cm="1">
        <f t="array" ref="M6">IF(ISERROR(INDEX(Table3[Y2],$B$10)),NA(),Table5[[#This Row],[Y2Val]])</f>
        <v>#N/A</v>
      </c>
      <c r="N6" t="e">
        <f>AVERAGE($N$8,Table5[[#This Row],[Curve2]])</f>
        <v>#N/A</v>
      </c>
      <c r="O6" cm="1">
        <f t="array" ref="O6">INDEX(Table3[Curve 1],$B$10)</f>
        <v>251.25</v>
      </c>
      <c r="P6" t="e" cm="1">
        <f t="array" ref="P6">IFERROR(INDEX(Table3[Curve 2],$B$10),NA())</f>
        <v>#N/A</v>
      </c>
      <c r="R6" t="s">
        <v>200</v>
      </c>
      <c r="S6">
        <v>0.06</v>
      </c>
      <c r="U6">
        <v>2003</v>
      </c>
      <c r="V6">
        <v>298</v>
      </c>
    </row>
    <row r="7" spans="2:22">
      <c r="B7" t="s">
        <v>201</v>
      </c>
      <c r="C7" t="s">
        <v>202</v>
      </c>
      <c r="D7">
        <v>755</v>
      </c>
      <c r="E7" t="e">
        <v>#N/A</v>
      </c>
      <c r="F7">
        <f>IFERROR((840-Table3[[#This Row],[Y1]])/4+Table3[[#This Row],[Y1]],NA())</f>
        <v>776.25</v>
      </c>
      <c r="G7" t="e">
        <f>IFERROR((840-Table3[[#This Row],[Y2]])/2+Table3[[#This Row],[Y2]],NA())</f>
        <v>#N/A</v>
      </c>
      <c r="I7" t="s">
        <v>203</v>
      </c>
      <c r="J7">
        <v>25</v>
      </c>
      <c r="K7">
        <f>AVERAGE($K$8,$K$8,$K$8,$K$8,$K$8,Table5[[#This Row],[Curve1]])</f>
        <v>87.708333333333329</v>
      </c>
      <c r="L7">
        <v>25</v>
      </c>
      <c r="M7" t="e" cm="1">
        <f t="array" ref="M7">IF(ISERROR(INDEX(Table3[Y2],$B$10)),NA(),Table5[[#This Row],[Y2Val]])</f>
        <v>#N/A</v>
      </c>
      <c r="N7" t="e">
        <f>AVERAGE($N$8,$N$8,$N$8,$N$8,$N$8,Table5[[#This Row],[Curve2]])</f>
        <v>#N/A</v>
      </c>
      <c r="O7" cm="1">
        <f t="array" ref="O7">INDEX(Table3[Curve 1],$B$10)</f>
        <v>251.25</v>
      </c>
      <c r="P7" t="e" cm="1">
        <f t="array" ref="P7">IFERROR(INDEX(Table3[Curve 2],$B$10),NA())</f>
        <v>#N/A</v>
      </c>
      <c r="U7">
        <v>2004</v>
      </c>
      <c r="V7">
        <v>380</v>
      </c>
    </row>
    <row r="8" spans="2:22">
      <c r="B8" t="s">
        <v>204</v>
      </c>
      <c r="C8" t="s">
        <v>205</v>
      </c>
      <c r="D8" t="e">
        <f>NA()</f>
        <v>#N/A</v>
      </c>
      <c r="E8" t="e">
        <f>NA()</f>
        <v>#N/A</v>
      </c>
      <c r="F8" t="e">
        <f>IFERROR((840-Table3[[#This Row],[Y1]])/4+Table3[[#This Row],[Y1]],NA())</f>
        <v>#N/A</v>
      </c>
      <c r="G8" t="e">
        <f>IFERROR((840-Table3[[#This Row],[Y2]])/2+Table3[[#This Row],[Y2]],NA())</f>
        <v>#N/A</v>
      </c>
      <c r="I8" t="s">
        <v>206</v>
      </c>
      <c r="J8">
        <v>40</v>
      </c>
      <c r="K8" cm="1">
        <f t="array" ref="K8">INDEX(Table3[Y1],$B$10)</f>
        <v>55</v>
      </c>
      <c r="L8">
        <v>40</v>
      </c>
      <c r="M8" t="e" cm="1">
        <f t="array" ref="M8">IF(ISERROR(INDEX(Table3[Y2],$B$10)),NA(),Table5[[#This Row],[Y2Val]])</f>
        <v>#N/A</v>
      </c>
      <c r="N8" t="e" cm="1">
        <f t="array" ref="N8">IFERROR(INDEX(Table3[Y2],$B$10),NA())</f>
        <v>#N/A</v>
      </c>
      <c r="O8" cm="1">
        <f t="array" ref="O8">INDEX(Table3[Curve 1],$B$10)</f>
        <v>251.25</v>
      </c>
      <c r="P8" t="e" cm="1">
        <f t="array" ref="P8">IFERROR(INDEX(Table3[Curve 2],$B$10),NA())</f>
        <v>#N/A</v>
      </c>
      <c r="U8">
        <v>2005</v>
      </c>
      <c r="V8">
        <v>420</v>
      </c>
    </row>
    <row r="9" spans="2:22">
      <c r="U9">
        <v>2006</v>
      </c>
      <c r="V9">
        <v>478</v>
      </c>
    </row>
    <row r="10" spans="2:22">
      <c r="B10">
        <f>MATCH('2. Food web'!$D$11,Table3[Sel],0)</f>
        <v>1</v>
      </c>
      <c r="U10">
        <v>2007</v>
      </c>
      <c r="V10">
        <v>223</v>
      </c>
    </row>
    <row r="11" spans="2:22">
      <c r="U11">
        <v>2008</v>
      </c>
      <c r="V11">
        <v>284</v>
      </c>
    </row>
    <row r="12" spans="2:22">
      <c r="U12">
        <v>2009</v>
      </c>
      <c r="V12">
        <v>338</v>
      </c>
    </row>
    <row r="13" spans="2:22">
      <c r="U13">
        <v>2010</v>
      </c>
      <c r="V13">
        <v>330</v>
      </c>
    </row>
    <row r="14" spans="2:22">
      <c r="U14">
        <v>2011</v>
      </c>
      <c r="V14">
        <v>265</v>
      </c>
    </row>
    <row r="15" spans="2:22">
      <c r="B15" t="s">
        <v>207</v>
      </c>
      <c r="C15" t="s">
        <v>174</v>
      </c>
      <c r="D15" t="s">
        <v>208</v>
      </c>
      <c r="E15" t="s">
        <v>209</v>
      </c>
      <c r="F15" t="s">
        <v>210</v>
      </c>
      <c r="G15" t="s">
        <v>211</v>
      </c>
      <c r="H15" t="s">
        <v>212</v>
      </c>
      <c r="I15" t="s">
        <v>213</v>
      </c>
      <c r="U15">
        <v>2012</v>
      </c>
      <c r="V15">
        <v>488</v>
      </c>
    </row>
    <row r="16" spans="2:22">
      <c r="B16">
        <v>1</v>
      </c>
      <c r="C16" t="s">
        <v>214</v>
      </c>
      <c r="D16" t="s">
        <v>215</v>
      </c>
      <c r="E16" t="s">
        <v>216</v>
      </c>
      <c r="F16" t="s">
        <v>217</v>
      </c>
      <c r="G16" t="s">
        <v>216</v>
      </c>
      <c r="H16">
        <f>'2. Food web'!$V$52</f>
        <v>0</v>
      </c>
      <c r="I16" t="str">
        <f>IF(Table710[[#This Row],[Response]]=0,"",IF(Table710[[#This Row],[Response]]=Table710[[#This Row],[Correct]],"Correct!","Try again!"))</f>
        <v/>
      </c>
      <c r="U16">
        <v>2013</v>
      </c>
      <c r="V16">
        <v>310</v>
      </c>
    </row>
    <row r="17" spans="2:22">
      <c r="B17">
        <v>2</v>
      </c>
      <c r="C17" t="s">
        <v>218</v>
      </c>
      <c r="D17" t="s">
        <v>93</v>
      </c>
      <c r="E17" t="s">
        <v>102</v>
      </c>
      <c r="F17" t="s">
        <v>219</v>
      </c>
      <c r="G17" t="s">
        <v>93</v>
      </c>
      <c r="H17">
        <f>'2. Food web'!$V$58</f>
        <v>0</v>
      </c>
      <c r="I17" t="str">
        <f>IF(Table710[[#This Row],[Response]]=0,"",IF(Table710[[#This Row],[Response]]=Table710[[#This Row],[Correct]],"Correct!","Try again!"))</f>
        <v/>
      </c>
      <c r="U17">
        <v>2014</v>
      </c>
      <c r="V17">
        <v>225</v>
      </c>
    </row>
    <row r="18" spans="2:22">
      <c r="B18">
        <v>3</v>
      </c>
      <c r="C18" t="s">
        <v>220</v>
      </c>
      <c r="D18" t="s">
        <v>221</v>
      </c>
      <c r="E18" t="s">
        <v>222</v>
      </c>
      <c r="F18" t="s">
        <v>223</v>
      </c>
      <c r="G18" t="s">
        <v>222</v>
      </c>
      <c r="H18">
        <f>'2. Food web'!$V$64</f>
        <v>0</v>
      </c>
      <c r="I18" t="str">
        <f>IF(Table710[[#This Row],[Response]]=0,"",IF(Table710[[#This Row],[Response]]=Table710[[#This Row],[Correct]],"Correct!","Try again!"))</f>
        <v/>
      </c>
      <c r="U18">
        <v>2015</v>
      </c>
      <c r="V18">
        <v>188</v>
      </c>
    </row>
    <row r="19" spans="2:22">
      <c r="U19">
        <v>2016</v>
      </c>
      <c r="V19">
        <v>295</v>
      </c>
    </row>
    <row r="20" spans="2:22">
      <c r="U20">
        <v>2017</v>
      </c>
      <c r="V20">
        <v>323</v>
      </c>
    </row>
    <row r="21" spans="2:22">
      <c r="U21">
        <v>2018</v>
      </c>
      <c r="V21">
        <v>128</v>
      </c>
    </row>
  </sheetData>
  <phoneticPr fontId="1" type="noConversion"/>
  <pageMargins left="0.7" right="0.7" top="0.75" bottom="0.75" header="0.3" footer="0.3"/>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9 d 8 6 c 4 3 a - 1 b 1 e - 4 6 6 c - 8 f 3 5 - b 8 9 9 7 7 c f 4 5 4 b "   x m l n s = " h t t p : / / s c h e m a s . m i c r o s o f t . c o m / D a t a M a s h u p " > A A A A A B M D A A B Q S w M E F A A C A A g A N 4 2 s U g I M S V e j A A A A 9 Q A A A B I A H A B D b 2 5 m a W c v U G F j a 2 F n Z S 5 4 b W w g o h g A K K A U A A A A A A A A A A A A A A A A A A A A A A A A A A A A h Y 8 x D o I w G I W v Q r r T l u K g 5 K c M r p K Y E I 1 r U y o 0 Q j G 0 W O 7 m 4 J G 8 g h h F 3 R z f 9 7 7 h v f v 1 B t n Y N s F F 9 V Z 3 J k U R p i h Q R n a l N l W K B n c M l y j j s B X y J C o V T L K x y W j L F N X O n R N C v P f Y x 7 j r K 8 I o j c g h 3 x S y V q 1 A H 1 n / l 0 N t r B N G K s R h / x r D G V 7 F e M E Y p k B m B r k 2 3 5 5 N c 5 / t D 4 T 1 0 L i h V 1 y Z c F c A m S O Q 9 w X + A F B L A w Q U A A I A C A A 3 j a x 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4 2 s U i i K R 7 g O A A A A E Q A A A B M A H A B G b 3 J t d W x h c y 9 T Z W N 0 a W 9 u M S 5 t I K I Y A C i g F A A A A A A A A A A A A A A A A A A A A A A A A A A A A C t O T S 7 J z M 9 T C I b Q h t Y A U E s B A i 0 A F A A C A A g A N 4 2 s U g I M S V e j A A A A 9 Q A A A B I A A A A A A A A A A A A A A A A A A A A A A E N v b m Z p Z y 9 Q Y W N r Y W d l L n h t b F B L A Q I t A B Q A A g A I A D e N r F I P y u m r p A A A A O k A A A A T A A A A A A A A A A A A A A A A A O 8 A A A B b Q 2 9 u d G V u d F 9 U e X B l c 1 0 u e G 1 s U E s B A i 0 A F A A C A A g A N 4 2 s U i i K R 7 g O A A A A E Q A A A B M A A A A A A A A A A A A A A A A A 4 A E A A E Z v c m 1 1 b G F z L 1 N l Y 3 R p b 2 4 x L m 1 Q S w U G A A A A A A M A A w D C A A A A O w I A A A A A P 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T 5 Q d W J s a W M 8 L 1 d v c m t i b 2 9 r R 3 J v d X B U e X B l 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E h 8 B f u W s h G n 2 C E K 2 g K c Z w A A A A A A g A A A A A A E G Y A A A A B A A A g A A A A G q I s D J 6 S R R g Z z L / p 6 q T L R k C p y Q 2 h K X R P M w p K + 8 b R U H w A A A A A D o A A A A A C A A A g A A A A i q n r E x + P 2 V 8 + 8 Z d W N W P B F w c l z s u R J O n 7 j 9 R p F K z S E J t Q A A A A U e d x 8 5 B 3 t i F / B B H E w t f a Q p s g r 3 I W h 9 Q Q 6 q F a S q 2 n s H + G W B 3 z Q E o 0 + 9 X d b h B O 9 L 2 C n p v Z m c E i A k e 6 F L y X b y b X 5 K V 3 N N 7 k q 0 Q o H c F G 3 s j f V J F A A A A A K n 5 1 2 N k b H L 1 3 E q d q W r n L w U Y g g G P t Y H A 3 v V P Z R Y V 3 V W t p 4 q 0 D p h q S B 2 n F E f e L 2 x U O W n / W n l b / f 2 1 O K N 5 Q t P g m Y A = = < / D a t a M a s h u p > 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est3 xmlns="8978a658-3d11-4a81-97af-d5b56c1fb361" xsi:nil="true"/>
    <Notes_x0020_ xmlns="8978a658-3d11-4a81-97af-d5b56c1fb361" xsi:nil="true"/>
    <Test2 xmlns="8978a658-3d11-4a81-97af-d5b56c1fb361">true</Test2>
    <Details xmlns="8978a658-3d11-4a81-97af-d5b56c1fb361" xsi:nil="true"/>
    <dptest xmlns="8978a658-3d11-4a81-97af-d5b56c1fb361" xsi:nil="true"/>
    <Choice xmlns="8978a658-3d11-4a81-97af-d5b56c1fb361">false</Choice>
    <Sythesized_x0020_into_x0020_writeup_x003f_ xmlns="8978a658-3d11-4a81-97af-d5b56c1fb361">true</Sythesized_x0020_into_x0020_writeup_x003f_>
    <MediaServiceKeyPoints xmlns="8978a658-3d11-4a81-97af-d5b56c1fb361" xsi:nil="true"/>
    <_ip_UnifiedCompliancePolicyProperties xmlns="http://schemas.microsoft.com/sharepoint/v3" xsi:nil="true"/>
    <test0 xmlns="8978a658-3d11-4a81-97af-d5b56c1fb361">true</test0>
    <QFE xmlns="8978a658-3d11-4a81-97af-d5b56c1fb361">true</QFE>
    <Test xmlns="8978a658-3d11-4a81-97af-d5b56c1fb361">
      <UserInfo>
        <DisplayName/>
        <AccountId xsi:nil="true"/>
        <AccountType/>
      </UserInfo>
    </Test>
    <lcf76f155ced4ddcb4097134ff3c332f xmlns="8978a658-3d11-4a81-97af-d5b56c1fb361">
      <Terms xmlns="http://schemas.microsoft.com/office/infopath/2007/PartnerControls"/>
    </lcf76f155ced4ddcb4097134ff3c332f>
    <Industry xmlns="8978a658-3d11-4a81-97af-d5b56c1fb361" xsi:nil="true"/>
    <Segment xmlns="8978a658-3d11-4a81-97af-d5b56c1fb361" xsi:nil="true"/>
    <Comment xmlns="8978a658-3d11-4a81-97af-d5b56c1fb3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18E9A87F33DDDF47B4034F7640DF5146" ma:contentTypeVersion="46" ma:contentTypeDescription="Create a new document." ma:contentTypeScope="" ma:versionID="7bdc0c808ff8eaad8fdcdee3a4d51c84">
  <xsd:schema xmlns:xsd="http://www.w3.org/2001/XMLSchema" xmlns:xs="http://www.w3.org/2001/XMLSchema" xmlns:p="http://schemas.microsoft.com/office/2006/metadata/properties" xmlns:ns1="http://schemas.microsoft.com/sharepoint/v3" xmlns:ns2="8978a658-3d11-4a81-97af-d5b56c1fb361" xmlns:ns3="2e7b7dd0-ff9e-4fdf-9289-16a7cf533cc2" targetNamespace="http://schemas.microsoft.com/office/2006/metadata/properties" ma:root="true" ma:fieldsID="4741e605d6ec3bab21d9e628b08cb5c5" ns1:_="" ns2:_="" ns3:_="">
    <xsd:import namespace="http://schemas.microsoft.com/sharepoint/v3"/>
    <xsd:import namespace="8978a658-3d11-4a81-97af-d5b56c1fb361"/>
    <xsd:import namespace="2e7b7dd0-ff9e-4fdf-9289-16a7cf533cc2"/>
    <xsd:element name="properties">
      <xsd:complexType>
        <xsd:sequence>
          <xsd:element name="documentManagement">
            <xsd:complexType>
              <xsd:all>
                <xsd:element ref="ns2:Notes_x0020_" minOccurs="0"/>
                <xsd:element ref="ns2:Sythesized_x0020_into_x0020_writeup_x003f_" minOccurs="0"/>
                <xsd:element ref="ns2:MediaServiceKeyPoints" minOccurs="0"/>
                <xsd:element ref="ns2:Details" minOccurs="0"/>
                <xsd:element ref="ns2:Industry" minOccurs="0"/>
                <xsd:element ref="ns2:Segment" minOccurs="0"/>
                <xsd:element ref="ns2:QFE" minOccurs="0"/>
                <xsd:element ref="ns2:test0" minOccurs="0"/>
                <xsd:element ref="ns2:Test" minOccurs="0"/>
                <xsd:element ref="ns2:Test2" minOccurs="0"/>
                <xsd:element ref="ns2:Test3" minOccurs="0"/>
                <xsd:element ref="ns2:dptest" minOccurs="0"/>
                <xsd:element ref="ns2:MediaServiceFastMetadata" minOccurs="0"/>
                <xsd:element ref="ns2:MediaServiceAutoTags" minOccurs="0"/>
                <xsd:element ref="ns2:MediaServiceDateTaken" minOccurs="0"/>
                <xsd:element ref="ns2:MediaServiceOCR" minOccurs="0"/>
                <xsd:element ref="ns2:MediaServiceLocation" minOccurs="0"/>
                <xsd:element ref="ns1:_ip_UnifiedCompliancePolicyUIAction" minOccurs="0"/>
                <xsd:element ref="ns3:LastSharedByUser" minOccurs="0"/>
                <xsd:element ref="ns3:LastSharedByTime" minOccurs="0"/>
                <xsd:element ref="ns2:Test3_x003a_Column4" minOccurs="0"/>
                <xsd:element ref="ns2:Test3_x003a_Column6" minOccurs="0"/>
                <xsd:element ref="ns2:Test3_x003a_Compliance_x0020_Asset_x0020_Id" minOccurs="0"/>
                <xsd:element ref="ns2:MediaServiceEventHashCode" minOccurs="0"/>
                <xsd:element ref="ns2:MediaServiceGenerationTime" minOccurs="0"/>
                <xsd:element ref="ns2:MediaServiceAutoKeyPoints" minOccurs="0"/>
                <xsd:element ref="ns2:MediaLengthInSeconds" minOccurs="0"/>
                <xsd:element ref="ns3:SharedWithUsers" minOccurs="0"/>
                <xsd:element ref="ns3:SharedWithDetails" minOccurs="0"/>
                <xsd:element ref="ns2:lcf76f155ced4ddcb4097134ff3c332f" minOccurs="0"/>
                <xsd:element ref="ns1:_ip_UnifiedCompliancePolicyProperties" minOccurs="0"/>
                <xsd:element ref="ns2:MediaServiceMetadata" minOccurs="0"/>
                <xsd:element ref="ns2:Choice" minOccurs="0"/>
                <xsd:element ref="ns2:MediaServiceSearchProperties" minOccurs="0"/>
                <xsd:element ref="ns2:MediaServiceDocTags" minOccurs="0"/>
                <xsd:element ref="ns2:MediaServiceObjectDetectorVersions" minOccurs="0"/>
                <xsd:element ref="ns2:MediaServiceSystemTags" minOccurs="0"/>
                <xsd:element ref="ns2:Com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UIAction" ma:index="20" nillable="true" ma:displayName="Unified Compliance Policy UI Action" ma:description="" ma:hidden="true" ma:internalName="_ip_UnifiedCompliancePolicyUIAction" ma:readOnly="false">
      <xsd:simpleType>
        <xsd:restriction base="dms:Text"/>
      </xsd:simpleType>
    </xsd:element>
    <xsd:element name="_ip_UnifiedCompliancePolicyProperties" ma:index="39" nillable="true" ma:displayName="Unified Compliance Policy Properties" ma:description="" ma:hidden="true" ma:internalName="_ip_UnifiedCompliancePolicyPropertie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978a658-3d11-4a81-97af-d5b56c1fb361" elementFormDefault="qualified">
    <xsd:import namespace="http://schemas.microsoft.com/office/2006/documentManagement/types"/>
    <xsd:import namespace="http://schemas.microsoft.com/office/infopath/2007/PartnerControls"/>
    <xsd:element name="Notes_x0020_" ma:index="2" nillable="true" ma:displayName="Notes " ma:format="Dropdown" ma:internalName="Notes_x0020_" ma:readOnly="false">
      <xsd:simpleType>
        <xsd:restriction base="dms:Note">
          <xsd:maxLength value="255"/>
        </xsd:restriction>
      </xsd:simpleType>
    </xsd:element>
    <xsd:element name="Sythesized_x0020_into_x0020_writeup_x003f_" ma:index="3" nillable="true" ma:displayName="Sythesized into writeup?" ma:default="1" ma:description="For John" ma:format="Dropdown" ma:internalName="Sythesized_x0020_into_x0020_writeup_x003f_" ma:readOnly="false">
      <xsd:simpleType>
        <xsd:restriction base="dms:Boolean"/>
      </xsd:simpleType>
    </xsd:element>
    <xsd:element name="MediaServiceKeyPoints" ma:index="4" nillable="true" ma:displayName="KeyPoints" ma:internalName="MediaServiceKeyPoints" ma:readOnly="false">
      <xsd:simpleType>
        <xsd:restriction base="dms:Note">
          <xsd:maxLength value="255"/>
        </xsd:restriction>
      </xsd:simpleType>
    </xsd:element>
    <xsd:element name="Details" ma:index="5" nillable="true" ma:displayName="Details" ma:format="Dropdown" ma:internalName="Details" ma:readOnly="false">
      <xsd:simpleType>
        <xsd:restriction base="dms:Note">
          <xsd:maxLength value="255"/>
        </xsd:restriction>
      </xsd:simpleType>
    </xsd:element>
    <xsd:element name="Industry" ma:index="6" nillable="true" ma:displayName="Industry" ma:internalName="Industry" ma:readOnly="false">
      <xsd:complexType>
        <xsd:complexContent>
          <xsd:extension base="dms:MultiChoiceFillIn">
            <xsd:sequence>
              <xsd:element name="Value" maxOccurs="unbounded" minOccurs="0" nillable="true">
                <xsd:simpleType>
                  <xsd:union memberTypes="dms:Text">
                    <xsd:simpleType>
                      <xsd:restriction base="dms:Choice">
                        <xsd:enumeration value="Accounting"/>
                        <xsd:enumeration value="Agriculture or Mining"/>
                        <xsd:enumeration value="Association or OtherNon- or Not-for-profit"/>
                        <xsd:enumeration value="Banking"/>
                        <xsd:enumeration value="Construction, Engineering, or Architecture"/>
                        <xsd:enumeration value="Consulting - IT Related"/>
                        <xsd:enumeration value="Consulting - Other"/>
                        <xsd:enumeration value="Digital Media"/>
                        <xsd:enumeration value="Education"/>
                        <xsd:enumeration value="Finance"/>
                        <xsd:enumeration value="Government"/>
                        <xsd:enumeration value="Healthcare (private sector) or Medical"/>
                        <xsd:enumeration value="Hospitality"/>
                        <xsd:enumeration value="Insurance"/>
                        <xsd:enumeration value="LegalServices"/>
                        <xsd:enumeration value="Manufacturing / Distribution"/>
                        <xsd:enumeration value="Market Research"/>
                        <xsd:enumeration value="Marketing, Advertising, PR"/>
                        <xsd:enumeration value="Other"/>
                        <xsd:enumeration value="Petroleum"/>
                        <xsd:enumeration value="Pharmaceuticals"/>
                        <xsd:enumeration value="Printing or Publishing"/>
                        <xsd:enumeration value="Real Estate"/>
                        <xsd:enumeration value="Research&amp; Development"/>
                        <xsd:enumeration value="Retail"/>
                        <xsd:enumeration value="Software Development"/>
                        <xsd:enumeration value="Technology"/>
                        <xsd:enumeration value="Telecommunications"/>
                        <xsd:enumeration value="Traditional Media"/>
                        <xsd:enumeration value="Transportation (Land, Sea, Air)"/>
                        <xsd:enumeration value="Travel &amp; Tourism"/>
                        <xsd:enumeration value="Utilities (Electric, Gas, etc.)"/>
                      </xsd:restriction>
                    </xsd:simpleType>
                  </xsd:union>
                </xsd:simpleType>
              </xsd:element>
            </xsd:sequence>
          </xsd:extension>
        </xsd:complexContent>
      </xsd:complexType>
    </xsd:element>
    <xsd:element name="Segment" ma:index="7" nillable="true" ma:displayName="Segment" ma:internalName="Segment" ma:readOnly="false">
      <xsd:complexType>
        <xsd:complexContent>
          <xsd:extension base="dms:MultiChoice">
            <xsd:sequence>
              <xsd:element name="Value" maxOccurs="unbounded" minOccurs="0" nillable="true">
                <xsd:simpleType>
                  <xsd:restriction base="dms:Choice">
                    <xsd:enumeration value="Full Stack Analyst"/>
                    <xsd:enumeration value="Unsettle Analyst"/>
                    <xsd:enumeration value="Steadfast Excel-er"/>
                    <xsd:enumeration value="&quot;Everyday&quot; Excel User"/>
                    <xsd:enumeration value="Information Gatherer"/>
                  </xsd:restriction>
                </xsd:simpleType>
              </xsd:element>
            </xsd:sequence>
          </xsd:extension>
        </xsd:complexContent>
      </xsd:complexType>
    </xsd:element>
    <xsd:element name="QFE" ma:index="8" nillable="true" ma:displayName="QFE" ma:default="1" ma:format="Dropdown" ma:internalName="QFE" ma:readOnly="false">
      <xsd:simpleType>
        <xsd:restriction base="dms:Boolean"/>
      </xsd:simpleType>
    </xsd:element>
    <xsd:element name="test0" ma:index="10" nillable="true" ma:displayName="test" ma:default="1" ma:format="Dropdown" ma:hidden="true" ma:internalName="test0" ma:readOnly="false">
      <xsd:simpleType>
        <xsd:restriction base="dms:Boolean"/>
      </xsd:simpleType>
    </xsd:element>
    <xsd:element name="Test" ma:index="11" nillable="true" ma:displayName="Test" ma:hidden="true" ma:list="UserInfo" ma:SharePointGroup="0" ma:internalName="Test"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est2" ma:index="12" nillable="true" ma:displayName="Test2" ma:default="1" ma:hidden="true" ma:internalName="Test2" ma:readOnly="false">
      <xsd:simpleType>
        <xsd:restriction base="dms:Boolean"/>
      </xsd:simpleType>
    </xsd:element>
    <xsd:element name="Test3" ma:index="13" nillable="true" ma:displayName="Test3" ma:hidden="true" ma:list="{56fe87cb-74e0-4ce0-8f5a-8a063749ebbe}" ma:internalName="Test3" ma:readOnly="false" ma:showField="Title">
      <xsd:simpleType>
        <xsd:restriction base="dms:Lookup"/>
      </xsd:simpleType>
    </xsd:element>
    <xsd:element name="dptest" ma:index="14" nillable="true" ma:displayName="dptest" ma:description="Doc Prop Test" ma:hidden="true" ma:internalName="dptest" ma:readOnly="false">
      <xsd:simpleType>
        <xsd:restriction base="dms:Text">
          <xsd:maxLength value="255"/>
        </xsd:restriction>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AutoTags" ma:index="16" nillable="true" ma:displayName="MediaServiceAutoTags" ma:description="" ma:hidden="true" ma:internalName="MediaServiceAutoTags" ma:readOnly="true">
      <xsd:simpleType>
        <xsd:restriction base="dms:Text"/>
      </xsd:simpleType>
    </xsd:element>
    <xsd:element name="MediaServiceDateTaken" ma:index="17" nillable="true" ma:displayName="MediaServiceDateTaken" ma:description="" ma:hidden="true" ma:internalName="MediaServiceDateTaken" ma:readOnly="true">
      <xsd:simpleType>
        <xsd:restriction base="dms:Text"/>
      </xsd:simpleType>
    </xsd:element>
    <xsd:element name="MediaServiceOCR" ma:index="18" nillable="true" ma:displayName="MediaServiceOCR" ma:description="" ma:hidden="true" ma:internalName="MediaServiceOCR" ma:readOnly="true">
      <xsd:simpleType>
        <xsd:restriction base="dms:Note"/>
      </xsd:simpleType>
    </xsd:element>
    <xsd:element name="MediaServiceLocation" ma:index="19" nillable="true" ma:displayName="MediaServiceLocation" ma:hidden="true" ma:internalName="MediaServiceLocation" ma:readOnly="true">
      <xsd:simpleType>
        <xsd:restriction base="dms:Text"/>
      </xsd:simpleType>
    </xsd:element>
    <xsd:element name="Test3_x003a_Column4" ma:index="23" nillable="true" ma:displayName="Test3:Column4" ma:hidden="true" ma:list="{56fe87cb-74e0-4ce0-8f5a-8a063749ebbe}" ma:internalName="Test3_x003a_Column4" ma:readOnly="true" ma:showField="Column4" ma:web="2e7b7dd0-ff9e-4fdf-9289-16a7cf533cc2">
      <xsd:simpleType>
        <xsd:restriction base="dms:Lookup"/>
      </xsd:simpleType>
    </xsd:element>
    <xsd:element name="Test3_x003a_Column6" ma:index="24" nillable="true" ma:displayName="Test3:Column6" ma:hidden="true" ma:list="{56fe87cb-74e0-4ce0-8f5a-8a063749ebbe}" ma:internalName="Test3_x003a_Column6" ma:readOnly="true" ma:showField="Column6" ma:web="2e7b7dd0-ff9e-4fdf-9289-16a7cf533cc2">
      <xsd:simpleType>
        <xsd:restriction base="dms:Lookup"/>
      </xsd:simpleType>
    </xsd:element>
    <xsd:element name="Test3_x003a_Compliance_x0020_Asset_x0020_Id" ma:index="25" nillable="true" ma:displayName="Test3:Compliance Asset Id" ma:hidden="true" ma:list="{56fe87cb-74e0-4ce0-8f5a-8a063749ebbe}" ma:internalName="Test3_x003a_Compliance_x0020_Asset_x0020_Id" ma:readOnly="true" ma:showField="ComplianceAssetId" ma:web="2e7b7dd0-ff9e-4fdf-9289-16a7cf533cc2">
      <xsd:simpleType>
        <xsd:restriction base="dms:Lookup"/>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LengthInSeconds" ma:index="35" nillable="true" ma:displayName="Length (seconds)" ma:hidden="true" ma:internalName="MediaLengthInSeconds" ma:readOnly="true">
      <xsd:simpleType>
        <xsd:restriction base="dms:Unknown"/>
      </xsd:simpleType>
    </xsd:element>
    <xsd:element name="lcf76f155ced4ddcb4097134ff3c332f" ma:index="38" nillable="true" ma:taxonomy="true" ma:internalName="lcf76f155ced4ddcb4097134ff3c332f"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Metadata" ma:index="40" nillable="true" ma:displayName="MediaServiceMetadata" ma:description="" ma:hidden="true" ma:internalName="MediaServiceMetadata" ma:readOnly="true">
      <xsd:simpleType>
        <xsd:restriction base="dms:Note"/>
      </xsd:simpleType>
    </xsd:element>
    <xsd:element name="Choice" ma:index="41" nillable="true" ma:displayName="Choice" ma:default="0" ma:format="Dropdown" ma:internalName="Choice">
      <xsd:simpleType>
        <xsd:restriction base="dms:Boolean"/>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DocTags" ma:index="43" nillable="true" ma:displayName="MediaServiceDocTags" ma:hidden="true" ma:internalName="MediaServiceDocTags" ma:readOnly="true">
      <xsd:simpleType>
        <xsd:restriction base="dms:Note"/>
      </xsd:simpleType>
    </xsd:element>
    <xsd:element name="MediaServiceObjectDetectorVersions" ma:index="44" nillable="true" ma:displayName="MediaServiceObjectDetectorVersions" ma:description="" ma:hidden="true" ma:indexed="true" ma:internalName="MediaServiceObjectDetectorVersions" ma:readOnly="true">
      <xsd:simpleType>
        <xsd:restriction base="dms:Text"/>
      </xsd:simpleType>
    </xsd:element>
    <xsd:element name="MediaServiceSystemTags" ma:index="45" nillable="true" ma:displayName="MediaServiceSystemTags" ma:hidden="true" ma:internalName="MediaServiceSystemTags" ma:readOnly="true">
      <xsd:simpleType>
        <xsd:restriction base="dms:Note"/>
      </xsd:simpleType>
    </xsd:element>
    <xsd:element name="Comment" ma:index="46" nillable="true" ma:displayName="Comment" ma:format="Dropdown" ma:internalName="Commen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7b7dd0-ff9e-4fdf-9289-16a7cf533cc2" elementFormDefault="qualified">
    <xsd:import namespace="http://schemas.microsoft.com/office/2006/documentManagement/types"/>
    <xsd:import namespace="http://schemas.microsoft.com/office/infopath/2007/PartnerControls"/>
    <xsd:element name="LastSharedByUser" ma:index="21" nillable="true" ma:displayName="Last Shared By User" ma:description="" ma:hidden="true" ma:internalName="LastSharedByUser" ma:readOnly="true">
      <xsd:simpleType>
        <xsd:restriction base="dms:Note"/>
      </xsd:simpleType>
    </xsd:element>
    <xsd:element name="LastSharedByTime" ma:index="22" nillable="true" ma:displayName="Last Shared By Time" ma:description="" ma:hidden="true" ma:internalName="LastSharedByTime" ma:readOnly="true">
      <xsd:simpleType>
        <xsd:restriction base="dms:DateTime"/>
      </xsd:simpleType>
    </xsd:element>
    <xsd:element name="SharedWithUsers" ma:index="36"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description=""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D5B6E8-5185-407B-8268-AE6D93AE7CF0}"/>
</file>

<file path=customXml/itemProps2.xml><?xml version="1.0" encoding="utf-8"?>
<ds:datastoreItem xmlns:ds="http://schemas.openxmlformats.org/officeDocument/2006/customXml" ds:itemID="{2F595380-CAFB-41AC-A0CD-F512827383C8}"/>
</file>

<file path=customXml/itemProps3.xml><?xml version="1.0" encoding="utf-8"?>
<ds:datastoreItem xmlns:ds="http://schemas.openxmlformats.org/officeDocument/2006/customXml" ds:itemID="{8C426CD0-5B6D-4DA2-A49F-63C897BCF0A4}"/>
</file>

<file path=customXml/itemProps4.xml><?xml version="1.0" encoding="utf-8"?>
<ds:datastoreItem xmlns:ds="http://schemas.openxmlformats.org/officeDocument/2006/customXml" ds:itemID="{912E6171-92BE-4471-88E7-B1D48492AF03}"/>
</file>

<file path=docMetadata/LabelInfo.xml><?xml version="1.0" encoding="utf-8"?>
<clbl:labelList xmlns:clbl="http://schemas.microsoft.com/office/2020/mipLabelMetadata">
  <clbl:label id="{f42aa342-8706-4288-bd11-ebb85995028c}" enabled="1" method="Standard" siteId="{72f988bf-86f1-41af-91ab-2d7cd011db47}"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 C</dc:creator>
  <cp:keywords/>
  <dc:description/>
  <cp:lastModifiedBy/>
  <cp:revision/>
  <dcterms:created xsi:type="dcterms:W3CDTF">2021-04-08T14:56:38Z</dcterms:created>
  <dcterms:modified xsi:type="dcterms:W3CDTF">2025-02-03T00:01:40Z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0x01010018E9A87F33DDDF47B4034F7640DF5146</vt:lpwstr>
  </property>
  <property fmtid="{D5CDD505-2E9C-101B-9397-08002B2CF9AE}" pid="3" name="j1ddeb2b0f824d21b6864f26ba9a3bed">
    <vt:lpwstr/>
  </property>
  <property fmtid="{D5CDD505-2E9C-101B-9397-08002B2CF9AE}" pid="4" name="MediaServiceImageTags">
    <vt:lpwstr/>
  </property>
  <property fmtid="{D5CDD505-2E9C-101B-9397-08002B2CF9AE}" pid="5" name="TaxCatchAll">
    <vt:lpwstr/>
  </property>
  <property fmtid="{D5CDD505-2E9C-101B-9397-08002B2CF9AE}" pid="6" name="Country">
    <vt:lpwstr/>
  </property>
</Properties>
</file>